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4 квартал\Документы в ДТР (Отчет за 4кв 2024)\ОТЧЕТ за 4 кв 2024г. (Приказ № 320)\"/>
    </mc:Choice>
  </mc:AlternateContent>
  <bookViews>
    <workbookView xWindow="0" yWindow="0" windowWidth="28800" windowHeight="11835"/>
  </bookViews>
  <sheets>
    <sheet name="J0214_1037000158513_12_69_0" sheetId="1" r:id="rId1"/>
  </sheets>
  <externalReferences>
    <externalReference r:id="rId2"/>
  </externalReferences>
  <definedNames>
    <definedName name="_xlnm._FilterDatabase" localSheetId="0" hidden="1">J0214_1037000158513_12_69_0!$A$21:$BF$79</definedName>
    <definedName name="Z_5D1DDB92_E2F2_4E40_9215_C70ED035E1A7_.wvu.FilterData" localSheetId="0" hidden="1">J0214_1037000158513_12_69_0!$A$20:$BF$81</definedName>
    <definedName name="Z_5D1DDB92_E2F2_4E40_9215_C70ED035E1A7_.wvu.PrintArea" localSheetId="0" hidden="1">J0214_1037000158513_12_69_0!$A$1:$Y$85</definedName>
    <definedName name="Z_5D1DDB92_E2F2_4E40_9215_C70ED035E1A7_.wvu.PrintTitles" localSheetId="0" hidden="1">J0214_1037000158513_12_69_0!$17:$20</definedName>
    <definedName name="Z_7827CC47_A8A6_411C_BB9A_80AEDD4B0446_.wvu.FilterData" localSheetId="0" hidden="1">J0214_1037000158513_12_69_0!$A$20:$BF$81</definedName>
    <definedName name="Z_7827CC47_A8A6_411C_BB9A_80AEDD4B0446_.wvu.PrintArea" localSheetId="0" hidden="1">J0214_1037000158513_12_69_0!$A$1:$Y$85</definedName>
    <definedName name="Z_7827CC47_A8A6_411C_BB9A_80AEDD4B0446_.wvu.PrintTitles" localSheetId="0" hidden="1">J0214_1037000158513_12_69_0!$17:$20</definedName>
    <definedName name="Z_CC8D8187_1C1A_4B5A_8379_9BC55DBCD747_.wvu.FilterData" localSheetId="0" hidden="1">J0214_1037000158513_12_69_0!$A$20:$BF$81</definedName>
    <definedName name="_xlnm.Print_Titles" localSheetId="0">J0214_1037000158513_12_69_0!$17:$20</definedName>
    <definedName name="_xlnm.Print_Area" localSheetId="0">J0214_1037000158513_12_69_0!$A$1:$Y$80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9" i="1" l="1"/>
  <c r="Q79" i="1"/>
  <c r="O79" i="1"/>
  <c r="K79" i="1" s="1"/>
  <c r="M79" i="1"/>
  <c r="L79" i="1"/>
  <c r="V79" i="1" s="1"/>
  <c r="C79" i="1"/>
  <c r="B79" i="1"/>
  <c r="W78" i="1"/>
  <c r="X78" i="1" s="1"/>
  <c r="Q78" i="1"/>
  <c r="O78" i="1"/>
  <c r="M78" i="1"/>
  <c r="L78" i="1"/>
  <c r="V78" i="1" s="1"/>
  <c r="K78" i="1"/>
  <c r="G78" i="1"/>
  <c r="C78" i="1"/>
  <c r="B78" i="1"/>
  <c r="Y77" i="1"/>
  <c r="W77" i="1"/>
  <c r="X77" i="1" s="1"/>
  <c r="S77" i="1"/>
  <c r="Q77" i="1"/>
  <c r="O77" i="1"/>
  <c r="N77" i="1"/>
  <c r="M77" i="1"/>
  <c r="L77" i="1"/>
  <c r="V77" i="1" s="1"/>
  <c r="K77" i="1"/>
  <c r="G77" i="1"/>
  <c r="C77" i="1"/>
  <c r="B77" i="1"/>
  <c r="S76" i="1"/>
  <c r="Q76" i="1"/>
  <c r="O76" i="1"/>
  <c r="N76" i="1"/>
  <c r="W76" i="1" s="1"/>
  <c r="X76" i="1" s="1"/>
  <c r="M76" i="1"/>
  <c r="L76" i="1"/>
  <c r="G76" i="1" s="1"/>
  <c r="C76" i="1"/>
  <c r="B76" i="1"/>
  <c r="W75" i="1"/>
  <c r="S75" i="1"/>
  <c r="Q75" i="1"/>
  <c r="O75" i="1"/>
  <c r="N75" i="1"/>
  <c r="M75" i="1"/>
  <c r="M74" i="1" s="1"/>
  <c r="M27" i="1" s="1"/>
  <c r="L75" i="1"/>
  <c r="V75" i="1" s="1"/>
  <c r="K75" i="1"/>
  <c r="G75" i="1"/>
  <c r="C75" i="1"/>
  <c r="B75" i="1"/>
  <c r="U74" i="1"/>
  <c r="T74" i="1"/>
  <c r="R74" i="1"/>
  <c r="P74" i="1"/>
  <c r="L74" i="1"/>
  <c r="J74" i="1"/>
  <c r="I74" i="1"/>
  <c r="F74" i="1"/>
  <c r="E74" i="1"/>
  <c r="D74" i="1"/>
  <c r="X73" i="1"/>
  <c r="Y72" i="1"/>
  <c r="S72" i="1"/>
  <c r="Q72" i="1"/>
  <c r="K72" i="1" s="1"/>
  <c r="O72" i="1"/>
  <c r="N72" i="1"/>
  <c r="M72" i="1"/>
  <c r="L72" i="1"/>
  <c r="G72" i="1" s="1"/>
  <c r="C72" i="1"/>
  <c r="B72" i="1"/>
  <c r="W71" i="1"/>
  <c r="X71" i="1" s="1"/>
  <c r="S71" i="1"/>
  <c r="Q71" i="1"/>
  <c r="O71" i="1"/>
  <c r="K71" i="1" s="1"/>
  <c r="M71" i="1"/>
  <c r="L71" i="1"/>
  <c r="G71" i="1"/>
  <c r="C71" i="1"/>
  <c r="B71" i="1"/>
  <c r="U70" i="1"/>
  <c r="U25" i="1" s="1"/>
  <c r="T70" i="1"/>
  <c r="S70" i="1"/>
  <c r="S25" i="1" s="1"/>
  <c r="R70" i="1"/>
  <c r="Q70" i="1"/>
  <c r="Q25" i="1" s="1"/>
  <c r="P70" i="1"/>
  <c r="O70" i="1"/>
  <c r="O25" i="1" s="1"/>
  <c r="M70" i="1"/>
  <c r="M25" i="1" s="1"/>
  <c r="K70" i="1"/>
  <c r="J70" i="1"/>
  <c r="I70" i="1"/>
  <c r="F70" i="1"/>
  <c r="E70" i="1"/>
  <c r="D70" i="1"/>
  <c r="X69" i="1"/>
  <c r="X68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G67" i="1"/>
  <c r="F67" i="1"/>
  <c r="E67" i="1"/>
  <c r="D67" i="1"/>
  <c r="X66" i="1"/>
  <c r="X65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G64" i="1"/>
  <c r="F64" i="1"/>
  <c r="E64" i="1"/>
  <c r="D64" i="1"/>
  <c r="X63" i="1"/>
  <c r="X62" i="1"/>
  <c r="X61" i="1"/>
  <c r="X60" i="1"/>
  <c r="X59" i="1"/>
  <c r="X58" i="1"/>
  <c r="X57" i="1"/>
  <c r="V56" i="1"/>
  <c r="V55" i="1" s="1"/>
  <c r="V54" i="1" s="1"/>
  <c r="S56" i="1"/>
  <c r="Q56" i="1"/>
  <c r="Q55" i="1" s="1"/>
  <c r="Q54" i="1" s="1"/>
  <c r="O56" i="1"/>
  <c r="M56" i="1"/>
  <c r="L56" i="1"/>
  <c r="K56" i="1"/>
  <c r="K55" i="1" s="1"/>
  <c r="K54" i="1" s="1"/>
  <c r="G56" i="1"/>
  <c r="C56" i="1"/>
  <c r="B56" i="1"/>
  <c r="U55" i="1"/>
  <c r="T55" i="1"/>
  <c r="S55" i="1"/>
  <c r="R55" i="1"/>
  <c r="P55" i="1"/>
  <c r="O55" i="1"/>
  <c r="N55" i="1"/>
  <c r="L55" i="1"/>
  <c r="J55" i="1"/>
  <c r="I55" i="1"/>
  <c r="G55" i="1"/>
  <c r="F55" i="1"/>
  <c r="E55" i="1"/>
  <c r="D55" i="1"/>
  <c r="U54" i="1"/>
  <c r="T54" i="1"/>
  <c r="S54" i="1"/>
  <c r="R54" i="1"/>
  <c r="P54" i="1"/>
  <c r="O54" i="1"/>
  <c r="N54" i="1"/>
  <c r="L54" i="1"/>
  <c r="J54" i="1"/>
  <c r="I54" i="1"/>
  <c r="G54" i="1"/>
  <c r="F54" i="1"/>
  <c r="E54" i="1"/>
  <c r="D54" i="1"/>
  <c r="X53" i="1"/>
  <c r="X52" i="1"/>
  <c r="X51" i="1"/>
  <c r="W51" i="1"/>
  <c r="V51" i="1"/>
  <c r="U51" i="1"/>
  <c r="T51" i="1"/>
  <c r="T46" i="1" s="1"/>
  <c r="T23" i="1" s="1"/>
  <c r="T21" i="1" s="1"/>
  <c r="S51" i="1"/>
  <c r="R51" i="1"/>
  <c r="R46" i="1" s="1"/>
  <c r="R23" i="1" s="1"/>
  <c r="Q51" i="1"/>
  <c r="P51" i="1"/>
  <c r="P46" i="1" s="1"/>
  <c r="P23" i="1" s="1"/>
  <c r="P21" i="1" s="1"/>
  <c r="O51" i="1"/>
  <c r="N51" i="1"/>
  <c r="M51" i="1"/>
  <c r="L51" i="1"/>
  <c r="K51" i="1"/>
  <c r="J51" i="1"/>
  <c r="J46" i="1" s="1"/>
  <c r="J23" i="1" s="1"/>
  <c r="I51" i="1"/>
  <c r="G51" i="1"/>
  <c r="F51" i="1"/>
  <c r="E51" i="1"/>
  <c r="D51" i="1"/>
  <c r="S50" i="1"/>
  <c r="Q50" i="1"/>
  <c r="K50" i="1" s="1"/>
  <c r="O50" i="1"/>
  <c r="N50" i="1"/>
  <c r="M50" i="1"/>
  <c r="L50" i="1"/>
  <c r="L49" i="1" s="1"/>
  <c r="L47" i="1" s="1"/>
  <c r="G50" i="1"/>
  <c r="C50" i="1"/>
  <c r="B50" i="1"/>
  <c r="U49" i="1"/>
  <c r="T49" i="1"/>
  <c r="S49" i="1"/>
  <c r="R49" i="1"/>
  <c r="Q49" i="1"/>
  <c r="P49" i="1"/>
  <c r="O49" i="1"/>
  <c r="M49" i="1"/>
  <c r="K49" i="1"/>
  <c r="J49" i="1"/>
  <c r="I49" i="1"/>
  <c r="H49" i="1"/>
  <c r="G49" i="1"/>
  <c r="G47" i="1" s="1"/>
  <c r="G46" i="1" s="1"/>
  <c r="G23" i="1" s="1"/>
  <c r="F49" i="1"/>
  <c r="E49" i="1"/>
  <c r="E47" i="1" s="1"/>
  <c r="E46" i="1" s="1"/>
  <c r="E23" i="1" s="1"/>
  <c r="D49" i="1"/>
  <c r="X48" i="1"/>
  <c r="U47" i="1"/>
  <c r="T47" i="1"/>
  <c r="S47" i="1"/>
  <c r="S46" i="1" s="1"/>
  <c r="S23" i="1" s="1"/>
  <c r="R47" i="1"/>
  <c r="Q47" i="1"/>
  <c r="P47" i="1"/>
  <c r="O47" i="1"/>
  <c r="O46" i="1" s="1"/>
  <c r="O23" i="1" s="1"/>
  <c r="M47" i="1"/>
  <c r="K47" i="1"/>
  <c r="K46" i="1" s="1"/>
  <c r="K23" i="1" s="1"/>
  <c r="J47" i="1"/>
  <c r="I47" i="1"/>
  <c r="F47" i="1"/>
  <c r="D47" i="1"/>
  <c r="U46" i="1"/>
  <c r="Q46" i="1"/>
  <c r="I46" i="1"/>
  <c r="F46" i="1"/>
  <c r="D46" i="1"/>
  <c r="X45" i="1"/>
  <c r="X44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G43" i="1"/>
  <c r="F43" i="1"/>
  <c r="E43" i="1"/>
  <c r="D43" i="1"/>
  <c r="X42" i="1"/>
  <c r="X41" i="1"/>
  <c r="X40" i="1"/>
  <c r="X39" i="1"/>
  <c r="X38" i="1"/>
  <c r="X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F36" i="1"/>
  <c r="E36" i="1"/>
  <c r="D36" i="1"/>
  <c r="X35" i="1"/>
  <c r="X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G33" i="1"/>
  <c r="F33" i="1"/>
  <c r="E33" i="1"/>
  <c r="D33" i="1"/>
  <c r="X32" i="1"/>
  <c r="X31" i="1"/>
  <c r="X30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G29" i="1"/>
  <c r="F29" i="1"/>
  <c r="E29" i="1"/>
  <c r="D29" i="1"/>
  <c r="V28" i="1"/>
  <c r="V22" i="1" s="1"/>
  <c r="T28" i="1"/>
  <c r="R28" i="1"/>
  <c r="R22" i="1" s="1"/>
  <c r="R21" i="1" s="1"/>
  <c r="P28" i="1"/>
  <c r="N28" i="1"/>
  <c r="N22" i="1" s="1"/>
  <c r="L28" i="1"/>
  <c r="J28" i="1"/>
  <c r="J22" i="1" s="1"/>
  <c r="J21" i="1" s="1"/>
  <c r="G28" i="1"/>
  <c r="E28" i="1"/>
  <c r="E22" i="1" s="1"/>
  <c r="E21" i="1" s="1"/>
  <c r="U27" i="1"/>
  <c r="T27" i="1"/>
  <c r="R27" i="1"/>
  <c r="P27" i="1"/>
  <c r="L27" i="1"/>
  <c r="J27" i="1"/>
  <c r="I27" i="1"/>
  <c r="F27" i="1"/>
  <c r="E27" i="1"/>
  <c r="D27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G26" i="1"/>
  <c r="F26" i="1"/>
  <c r="E26" i="1"/>
  <c r="D26" i="1"/>
  <c r="T25" i="1"/>
  <c r="R25" i="1"/>
  <c r="P25" i="1"/>
  <c r="K25" i="1"/>
  <c r="J25" i="1"/>
  <c r="I25" i="1"/>
  <c r="F25" i="1"/>
  <c r="E25" i="1"/>
  <c r="D25" i="1"/>
  <c r="X24" i="1"/>
  <c r="D24" i="1"/>
  <c r="U23" i="1"/>
  <c r="Q23" i="1"/>
  <c r="I23" i="1"/>
  <c r="F23" i="1"/>
  <c r="D23" i="1"/>
  <c r="T22" i="1"/>
  <c r="P22" i="1"/>
  <c r="L22" i="1"/>
  <c r="G22" i="1"/>
  <c r="H21" i="1"/>
  <c r="X36" i="1" l="1"/>
  <c r="W56" i="1"/>
  <c r="M55" i="1"/>
  <c r="M54" i="1" s="1"/>
  <c r="M46" i="1" s="1"/>
  <c r="M23" i="1" s="1"/>
  <c r="X67" i="1"/>
  <c r="G70" i="1"/>
  <c r="G25" i="1" s="1"/>
  <c r="W72" i="1"/>
  <c r="X72" i="1" s="1"/>
  <c r="N70" i="1"/>
  <c r="N25" i="1" s="1"/>
  <c r="V72" i="1"/>
  <c r="X75" i="1"/>
  <c r="W74" i="1"/>
  <c r="K76" i="1"/>
  <c r="Q74" i="1"/>
  <c r="Q27" i="1" s="1"/>
  <c r="V76" i="1"/>
  <c r="V74" i="1" s="1"/>
  <c r="V27" i="1" s="1"/>
  <c r="D28" i="1"/>
  <c r="D22" i="1" s="1"/>
  <c r="D21" i="1" s="1"/>
  <c r="F28" i="1"/>
  <c r="F22" i="1" s="1"/>
  <c r="F21" i="1" s="1"/>
  <c r="I28" i="1"/>
  <c r="I22" i="1" s="1"/>
  <c r="I21" i="1" s="1"/>
  <c r="K28" i="1"/>
  <c r="K22" i="1" s="1"/>
  <c r="M28" i="1"/>
  <c r="M22" i="1" s="1"/>
  <c r="M21" i="1" s="1"/>
  <c r="O28" i="1"/>
  <c r="O22" i="1" s="1"/>
  <c r="Q28" i="1"/>
  <c r="Q22" i="1" s="1"/>
  <c r="Q21" i="1" s="1"/>
  <c r="S28" i="1"/>
  <c r="S22" i="1" s="1"/>
  <c r="U28" i="1"/>
  <c r="U22" i="1" s="1"/>
  <c r="U21" i="1" s="1"/>
  <c r="X33" i="1"/>
  <c r="W28" i="1"/>
  <c r="X43" i="1"/>
  <c r="L46" i="1"/>
  <c r="L23" i="1" s="1"/>
  <c r="L21" i="1" s="1"/>
  <c r="W50" i="1"/>
  <c r="N49" i="1"/>
  <c r="N47" i="1" s="1"/>
  <c r="N46" i="1" s="1"/>
  <c r="N23" i="1" s="1"/>
  <c r="N21" i="1" s="1"/>
  <c r="V50" i="1"/>
  <c r="V49" i="1" s="1"/>
  <c r="V47" i="1" s="1"/>
  <c r="V46" i="1" s="1"/>
  <c r="V23" i="1" s="1"/>
  <c r="X64" i="1"/>
  <c r="V71" i="1"/>
  <c r="V70" i="1" s="1"/>
  <c r="V25" i="1" s="1"/>
  <c r="V21" i="1" s="1"/>
  <c r="L70" i="1"/>
  <c r="L25" i="1" s="1"/>
  <c r="N74" i="1"/>
  <c r="N27" i="1" s="1"/>
  <c r="K74" i="1"/>
  <c r="K27" i="1" s="1"/>
  <c r="O74" i="1"/>
  <c r="O27" i="1" s="1"/>
  <c r="S74" i="1"/>
  <c r="S27" i="1" s="1"/>
  <c r="G79" i="1"/>
  <c r="G74" i="1" s="1"/>
  <c r="G27" i="1" s="1"/>
  <c r="G21" i="1" s="1"/>
  <c r="W79" i="1"/>
  <c r="X79" i="1" s="1"/>
  <c r="X28" i="1" l="1"/>
  <c r="W22" i="1"/>
  <c r="X22" i="1" s="1"/>
  <c r="W27" i="1"/>
  <c r="X27" i="1" s="1"/>
  <c r="X74" i="1"/>
  <c r="W55" i="1"/>
  <c r="X56" i="1"/>
  <c r="W70" i="1"/>
  <c r="W49" i="1"/>
  <c r="X50" i="1"/>
  <c r="S21" i="1"/>
  <c r="O21" i="1"/>
  <c r="W21" i="1" s="1"/>
  <c r="X21" i="1" s="1"/>
  <c r="K21" i="1"/>
  <c r="X70" i="1" l="1"/>
  <c r="W25" i="1"/>
  <c r="X25" i="1" s="1"/>
  <c r="W54" i="1"/>
  <c r="X54" i="1" s="1"/>
  <c r="X55" i="1"/>
  <c r="X49" i="1"/>
  <c r="W47" i="1"/>
  <c r="X47" i="1" l="1"/>
  <c r="W46" i="1"/>
  <c r="X46" i="1" l="1"/>
  <c r="W23" i="1"/>
  <c r="X23" i="1" s="1"/>
</calcChain>
</file>

<file path=xl/comments1.xml><?xml version="1.0" encoding="utf-8"?>
<comments xmlns="http://schemas.openxmlformats.org/spreadsheetml/2006/main">
  <authors>
    <author>Кулагина Татьяна</author>
  </authors>
  <commentList>
    <comment ref="H50" authorId="0" shapeId="0">
      <text>
        <r>
          <rPr>
            <b/>
            <sz val="9"/>
            <color indexed="81"/>
            <rFont val="Tahoma"/>
            <family val="2"/>
            <charset val="204"/>
          </rPr>
          <t>инд 4кв2024</t>
        </r>
      </text>
    </comment>
  </commentList>
</comments>
</file>

<file path=xl/sharedStrings.xml><?xml version="1.0" encoding="utf-8"?>
<sst xmlns="http://schemas.openxmlformats.org/spreadsheetml/2006/main" count="336" uniqueCount="158">
  <si>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</si>
  <si>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</si>
  <si>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</si>
  <si>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</si>
  <si>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IV квартал 2024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</si>
  <si>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</si>
  <si>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</si>
  <si>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</si>
  <si>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6-443 от 30.11.2024 года)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</si>
  <si>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</si>
  <si>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</si>
  <si>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</si>
  <si>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</si>
  <si>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</si>
  <si>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01.01.2024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</si>
  <si>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</si>
  <si>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</si>
  <si>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</si>
  <si>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2024, млн рублей (без НДС)</t>
  </si>
  <si>
    <t>Освоение капитальных вложений года 2024,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</si>
  <si>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</si>
  <si>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</si>
  <si>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</si>
  <si>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</si>
  <si>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</si>
  <si>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</si>
  <si>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</si>
  <si>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</si>
  <si>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</si>
  <si>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</si>
  <si>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</si>
  <si>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</si>
  <si>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(без 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</si>
  <si>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</si>
  <si>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</si>
  <si>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</si>
  <si>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</si>
  <si>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</si>
  <si>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</si>
  <si>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</si>
  <si>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</si>
  <si>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</si>
  <si>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</si>
  <si>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</si>
  <si>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</si>
  <si>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</si>
  <si>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</si>
  <si>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</si>
  <si>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</si>
  <si>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</si>
  <si>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</si>
  <si>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</si>
  <si>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</si>
  <si>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</si>
  <si>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</si>
  <si>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</si>
  <si>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</si>
  <si>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</si>
  <si>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</si>
  <si>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</si>
  <si>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</si>
  <si>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</si>
  <si>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</si>
  <si>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</si>
  <si>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</si>
  <si>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</si>
  <si>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</si>
  <si>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</si>
  <si>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</si>
  <si>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</si>
  <si>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</si>
  <si>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</si>
  <si>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</si>
  <si>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</si>
  <si>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</si>
  <si>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</si>
  <si>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</si>
  <si>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</si>
  <si>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</si>
  <si>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</si>
  <si>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</si>
  <si>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</si>
  <si>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</si>
  <si>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</si>
  <si>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</si>
  <si>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</si>
  <si>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</si>
  <si>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</si>
  <si>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</si>
  <si>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</si>
  <si>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</si>
  <si>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</si>
  <si>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</si>
  <si>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</si>
  <si>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</si>
  <si>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</si>
  <si>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</si>
  <si>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</si>
  <si>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</si>
  <si>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</si>
  <si>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</si>
  <si>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</si>
  <si>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</si>
  <si>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</si>
  <si>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</si>
  <si>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</si>
  <si>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</si>
  <si>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</si>
  <si>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</si>
  <si>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</si>
  <si>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</si>
  <si>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</si>
  <si>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</si>
  <si>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</si>
  <si>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</si>
  <si>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</si>
  <si>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</si>
  <si>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</si>
  <si>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</si>
  <si>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</si>
  <si>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</si>
  <si>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</si>
  <si>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</si>
  <si>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</si>
  <si>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</si>
  <si>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</si>
  <si>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</si>
  <si>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</si>
  <si>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</si>
  <si>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</si>
  <si>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</si>
  <si>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</si>
  <si>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</si>
  <si>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</si>
  <si>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</si>
  <si>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</si>
  <si>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</si>
  <si>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</si>
  <si>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</si>
  <si>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</si>
  <si>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</si>
  <si>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</si>
  <si>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</si>
  <si>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</si>
  <si>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</si>
  <si>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</si>
  <si>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</si>
  <si>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</si>
  <si>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</si>
  <si>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</si>
  <si>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1.6.10</t>
  </si>
  <si>
    <t>1.6.19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</si>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</sst>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9" fillId="0" borderId="0"/>
  </cellStyleXfs>
  <cellXfs count="84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3" fillId="0" borderId="0" xfId="1" applyNumberFormat="1" applyFont="1" applyFill="1" applyBorder="1" applyAlignment="1">
      <alignment horizontal="center" vertical="top"/>
    </xf>
    <xf numFmtId="1" fontId="13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165" fontId="13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9" fontId="13" fillId="0" borderId="1" xfId="2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  <xf numFmtId="165" fontId="18" fillId="0" borderId="1" xfId="1" applyNumberFormat="1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Alignment="1">
      <alignment horizontal="center"/>
    </xf>
    <xf numFmtId="2" fontId="4" fillId="0" borderId="1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4" applyFont="1" applyFill="1" applyAlignment="1">
      <alignment vertical="center" wrapText="1"/>
    </xf>
    <xf numFmtId="0" fontId="6" fillId="0" borderId="0" xfId="4" applyFont="1" applyFill="1" applyAlignment="1">
      <alignment horizontal="center" vertical="center" wrapText="1"/>
    </xf>
    <xf numFmtId="0" fontId="6" fillId="0" borderId="0" xfId="4" applyFont="1" applyFill="1" applyAlignment="1">
      <alignment horizontal="left" vertical="center" wrapText="1"/>
    </xf>
    <xf numFmtId="164" fontId="6" fillId="0" borderId="0" xfId="4" applyNumberFormat="1" applyFont="1" applyFill="1" applyAlignment="1">
      <alignment horizontal="left" vertical="center" wrapText="1"/>
    </xf>
    <xf numFmtId="0" fontId="20" fillId="0" borderId="0" xfId="4" applyFont="1" applyFill="1" applyAlignment="1">
      <alignment horizontal="left" vertical="center" wrapText="1"/>
    </xf>
    <xf numFmtId="0" fontId="20" fillId="0" borderId="0" xfId="4" applyFont="1" applyFill="1" applyAlignment="1">
      <alignment vertical="center" wrapText="1"/>
    </xf>
    <xf numFmtId="164" fontId="20" fillId="0" borderId="0" xfId="4" applyNumberFormat="1" applyFont="1" applyFill="1" applyAlignment="1">
      <alignment vertical="center" wrapText="1"/>
    </xf>
    <xf numFmtId="0" fontId="20" fillId="0" borderId="0" xfId="4" applyFont="1" applyFill="1" applyAlignment="1">
      <alignment horizontal="left" vertical="center" wrapText="1"/>
    </xf>
    <xf numFmtId="164" fontId="20" fillId="0" borderId="0" xfId="4" applyNumberFormat="1" applyFont="1" applyFill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_ИПР ОАО ТРК 2010-2012 гг Минэнерго, в РЭК1" xfId="3"/>
    <cellStyle name="Обычный 3" xfId="2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  <cell r="U56">
            <v>2.6531999999999996</v>
          </cell>
          <cell r="W56">
            <v>5.1022002533333337</v>
          </cell>
          <cell r="Y56">
            <v>5.1022002533333337</v>
          </cell>
          <cell r="AA56">
            <v>5.1022002533333337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  <cell r="AF72" t="str">
            <v>Изменение стоимости проектных работ и материалов по результатам закупочной процедуры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  <cell r="AF77" t="str">
            <v>Изменение цены по результатам закупочной процедуры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</row>
      </sheetData>
      <sheetData sheetId="7"/>
      <sheetData sheetId="8"/>
      <sheetData sheetId="9"/>
      <sheetData sheetId="10">
        <row r="53">
          <cell r="M53">
            <v>0</v>
          </cell>
          <cell r="T53">
            <v>0</v>
          </cell>
          <cell r="AA53">
            <v>0</v>
          </cell>
          <cell r="AH53">
            <v>4.9566628168399998</v>
          </cell>
          <cell r="AV53">
            <v>0</v>
          </cell>
        </row>
        <row r="74">
          <cell r="M74">
            <v>8.1250544624999996</v>
          </cell>
          <cell r="T74">
            <v>8.1250544625000014</v>
          </cell>
          <cell r="AA74">
            <v>8.1250544625000014</v>
          </cell>
          <cell r="AH74">
            <v>8.1250544625000014</v>
          </cell>
        </row>
        <row r="75">
          <cell r="M75">
            <v>0</v>
          </cell>
          <cell r="T75">
            <v>0</v>
          </cell>
          <cell r="AA75">
            <v>0</v>
          </cell>
          <cell r="AH75">
            <v>11.135567953280001</v>
          </cell>
          <cell r="AV75">
            <v>0</v>
          </cell>
        </row>
        <row r="78">
          <cell r="M78">
            <v>0</v>
          </cell>
          <cell r="T78">
            <v>0</v>
          </cell>
          <cell r="AA78">
            <v>0</v>
          </cell>
          <cell r="AH78">
            <v>15.1678333333333</v>
          </cell>
          <cell r="AV78">
            <v>0</v>
          </cell>
        </row>
        <row r="79">
          <cell r="M79">
            <v>0</v>
          </cell>
          <cell r="T79">
            <v>0</v>
          </cell>
          <cell r="AA79">
            <v>0</v>
          </cell>
          <cell r="AH79">
            <v>1.6404166666666666</v>
          </cell>
          <cell r="AV79">
            <v>0</v>
          </cell>
        </row>
        <row r="80">
          <cell r="M80">
            <v>0</v>
          </cell>
          <cell r="T80">
            <v>0</v>
          </cell>
          <cell r="AA80">
            <v>0</v>
          </cell>
          <cell r="AH80">
            <v>2.8353433333333338</v>
          </cell>
          <cell r="AV80">
            <v>0</v>
          </cell>
        </row>
        <row r="81">
          <cell r="M81">
            <v>0</v>
          </cell>
          <cell r="T81">
            <v>0</v>
          </cell>
          <cell r="AA81">
            <v>0</v>
          </cell>
        </row>
        <row r="82">
          <cell r="M82">
            <v>0</v>
          </cell>
          <cell r="T82">
            <v>0</v>
          </cell>
          <cell r="AA82">
            <v>0</v>
          </cell>
          <cell r="AG82">
            <v>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F89"/>
  <sheetViews>
    <sheetView tabSelected="1" view="pageBreakPreview" zoomScale="70" zoomScaleNormal="100" zoomScaleSheetLayoutView="70" workbookViewId="0">
      <pane ySplit="21" topLeftCell="A22" activePane="bottomLeft" state="frozen"/>
      <selection activeCell="A25" sqref="A25"/>
      <selection pane="bottomLeft" activeCell="J24" sqref="J24"/>
    </sheetView>
  </sheetViews>
  <sheetFormatPr defaultRowHeight="12.75" outlineLevelRow="1" x14ac:dyDescent="0.2"/>
  <cols>
    <col min="1" max="1" width="11.140625" style="3" customWidth="1"/>
    <col min="2" max="2" width="42.140625" style="24" customWidth="1"/>
    <col min="3" max="3" width="19.28515625" style="3" customWidth="1"/>
    <col min="4" max="4" width="16.85546875" style="3" customWidth="1"/>
    <col min="5" max="5" width="16.85546875" style="74" customWidth="1"/>
    <col min="6" max="8" width="16.28515625" style="26" hidden="1" customWidth="1"/>
    <col min="9" max="10" width="13.28515625" style="3" customWidth="1"/>
    <col min="11" max="11" width="16.42578125" style="74" customWidth="1"/>
    <col min="12" max="12" width="13.28515625" style="3" customWidth="1"/>
    <col min="13" max="15" width="11.85546875" style="3" customWidth="1"/>
    <col min="16" max="16" width="11.7109375" style="3" customWidth="1"/>
    <col min="17" max="20" width="11.85546875" style="3" customWidth="1"/>
    <col min="21" max="24" width="14.140625" style="3" customWidth="1"/>
    <col min="25" max="25" width="35.7109375" style="26" customWidth="1"/>
    <col min="26" max="26" width="15.5703125" style="12" customWidth="1"/>
    <col min="27" max="27" width="11.28515625" style="12" customWidth="1"/>
    <col min="28" max="28" width="8.140625" style="13" customWidth="1"/>
    <col min="29" max="29" width="6.85546875" style="13" customWidth="1"/>
    <col min="30" max="30" width="9.5703125" style="13" customWidth="1"/>
    <col min="31" max="31" width="6.42578125" style="13" customWidth="1"/>
    <col min="32" max="32" width="8.42578125" style="13" customWidth="1"/>
    <col min="33" max="33" width="11.42578125" style="13" customWidth="1"/>
    <col min="34" max="34" width="9" style="13" customWidth="1"/>
    <col min="35" max="35" width="7.7109375" style="13" customWidth="1"/>
    <col min="36" max="36" width="9.140625" style="13"/>
    <col min="37" max="37" width="7" style="13" customWidth="1"/>
    <col min="38" max="38" width="7.7109375" style="13" customWidth="1"/>
    <col min="39" max="39" width="10.7109375" style="13" customWidth="1"/>
    <col min="40" max="40" width="8.42578125" style="13" customWidth="1"/>
    <col min="41" max="47" width="8.28515625" style="13" customWidth="1"/>
    <col min="48" max="48" width="9.85546875" style="13" customWidth="1"/>
    <col min="49" max="49" width="7" style="13" customWidth="1"/>
    <col min="50" max="50" width="7.85546875" style="13" customWidth="1"/>
    <col min="51" max="51" width="11" style="13" customWidth="1"/>
    <col min="52" max="52" width="7.7109375" style="13" customWidth="1"/>
    <col min="53" max="53" width="8.85546875" style="13" customWidth="1"/>
    <col min="54" max="16384" width="9.140625" style="13"/>
  </cols>
  <sheetData>
    <row r="1" spans="1:58" s="8" customFormat="1" ht="15.75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58" ht="18.75" outlineLevel="1" x14ac:dyDescent="0.3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6"/>
      <c r="AA5" s="16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 spans="1:58" ht="18.75" outlineLevel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ht="15.75" outlineLevel="1" x14ac:dyDescent="0.2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2"/>
      <c r="AA7" s="22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58" ht="18.75" outlineLevel="1" x14ac:dyDescent="0.3">
      <c r="C8" s="25"/>
      <c r="E8" s="3"/>
      <c r="K8" s="3"/>
      <c r="Y8" s="3"/>
    </row>
    <row r="9" spans="1:58" ht="18.75" outlineLevel="1" x14ac:dyDescent="0.3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16"/>
      <c r="AA9" s="16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8" ht="18.75" outlineLevel="1" x14ac:dyDescent="0.3">
      <c r="A10" s="28"/>
      <c r="B10" s="28"/>
      <c r="C10" s="29"/>
      <c r="D10" s="28"/>
      <c r="E10" s="28"/>
      <c r="F10" s="30"/>
      <c r="G10" s="30"/>
      <c r="H10" s="30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6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</row>
    <row r="11" spans="1:58" ht="18.75" outlineLevel="1" x14ac:dyDescent="0.3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31"/>
      <c r="AA11" s="31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</row>
    <row r="12" spans="1:58" outlineLevel="1" x14ac:dyDescent="0.2">
      <c r="A12" s="33" t="s">
        <v>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</row>
    <row r="13" spans="1:58" ht="15.75" outlineLevel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6"/>
      <c r="V13" s="36"/>
      <c r="W13" s="36"/>
      <c r="X13" s="36"/>
      <c r="Y13" s="36"/>
    </row>
    <row r="14" spans="1:58" ht="15.75" outlineLevel="1" x14ac:dyDescent="0.2">
      <c r="A14" s="36"/>
      <c r="B14" s="36"/>
      <c r="C14" s="37"/>
      <c r="D14" s="36"/>
      <c r="E14" s="36"/>
      <c r="F14" s="38"/>
      <c r="G14" s="38"/>
      <c r="H14" s="38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58" ht="15.75" x14ac:dyDescent="0.2">
      <c r="A15" s="36"/>
      <c r="B15" s="36"/>
      <c r="C15" s="37"/>
      <c r="D15" s="36"/>
      <c r="E15" s="39"/>
      <c r="F15" s="38"/>
      <c r="G15" s="38"/>
      <c r="H15" s="38"/>
      <c r="I15" s="36"/>
      <c r="J15" s="36"/>
      <c r="K15" s="39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8"/>
    </row>
    <row r="16" spans="1:58" ht="15.75" hidden="1" x14ac:dyDescent="0.2">
      <c r="A16" s="36"/>
      <c r="B16" s="36"/>
      <c r="C16" s="37"/>
      <c r="D16" s="36"/>
      <c r="E16" s="39"/>
      <c r="F16" s="38"/>
      <c r="G16" s="38"/>
      <c r="H16" s="38"/>
      <c r="I16" s="36"/>
      <c r="J16" s="36"/>
      <c r="K16" s="36"/>
      <c r="L16" s="36"/>
      <c r="M16" s="40"/>
      <c r="N16" s="40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7" ht="42.75" customHeight="1" x14ac:dyDescent="0.2">
      <c r="A17" s="41" t="s">
        <v>10</v>
      </c>
      <c r="B17" s="41" t="s">
        <v>11</v>
      </c>
      <c r="C17" s="41" t="s">
        <v>12</v>
      </c>
      <c r="D17" s="42" t="s">
        <v>13</v>
      </c>
      <c r="E17" s="43" t="s">
        <v>14</v>
      </c>
      <c r="F17" s="44" t="s">
        <v>15</v>
      </c>
      <c r="G17" s="44" t="s">
        <v>16</v>
      </c>
      <c r="H17" s="44" t="s">
        <v>17</v>
      </c>
      <c r="I17" s="41" t="s">
        <v>18</v>
      </c>
      <c r="J17" s="41"/>
      <c r="K17" s="43" t="s">
        <v>19</v>
      </c>
      <c r="L17" s="41"/>
      <c r="M17" s="41"/>
      <c r="N17" s="41"/>
      <c r="O17" s="41"/>
      <c r="P17" s="41"/>
      <c r="Q17" s="41"/>
      <c r="R17" s="41"/>
      <c r="S17" s="41"/>
      <c r="T17" s="41"/>
      <c r="U17" s="45" t="s">
        <v>20</v>
      </c>
      <c r="V17" s="42"/>
      <c r="W17" s="45" t="s">
        <v>21</v>
      </c>
      <c r="X17" s="42"/>
      <c r="Y17" s="41" t="s">
        <v>22</v>
      </c>
    </row>
    <row r="18" spans="1:27" ht="77.25" customHeight="1" x14ac:dyDescent="0.2">
      <c r="A18" s="41"/>
      <c r="B18" s="41"/>
      <c r="C18" s="41"/>
      <c r="D18" s="46"/>
      <c r="E18" s="43"/>
      <c r="F18" s="47"/>
      <c r="G18" s="47"/>
      <c r="H18" s="47"/>
      <c r="I18" s="41"/>
      <c r="J18" s="41"/>
      <c r="K18" s="43" t="s">
        <v>23</v>
      </c>
      <c r="L18" s="41"/>
      <c r="M18" s="41" t="s">
        <v>24</v>
      </c>
      <c r="N18" s="41"/>
      <c r="O18" s="41" t="s">
        <v>25</v>
      </c>
      <c r="P18" s="41"/>
      <c r="Q18" s="41" t="s">
        <v>26</v>
      </c>
      <c r="R18" s="41"/>
      <c r="S18" s="41" t="s">
        <v>27</v>
      </c>
      <c r="T18" s="41"/>
      <c r="U18" s="48"/>
      <c r="V18" s="49"/>
      <c r="W18" s="48"/>
      <c r="X18" s="49"/>
      <c r="Y18" s="41"/>
    </row>
    <row r="19" spans="1:27" ht="108.75" customHeight="1" x14ac:dyDescent="0.25">
      <c r="A19" s="41"/>
      <c r="B19" s="41"/>
      <c r="C19" s="41"/>
      <c r="D19" s="49"/>
      <c r="E19" s="43"/>
      <c r="F19" s="50"/>
      <c r="G19" s="50"/>
      <c r="H19" s="50"/>
      <c r="I19" s="51" t="s">
        <v>28</v>
      </c>
      <c r="J19" s="51" t="s">
        <v>29</v>
      </c>
      <c r="K19" s="52" t="s">
        <v>30</v>
      </c>
      <c r="L19" s="53" t="s">
        <v>31</v>
      </c>
      <c r="M19" s="53" t="s">
        <v>30</v>
      </c>
      <c r="N19" s="53" t="s">
        <v>31</v>
      </c>
      <c r="O19" s="53" t="s">
        <v>30</v>
      </c>
      <c r="P19" s="53" t="s">
        <v>31</v>
      </c>
      <c r="Q19" s="53" t="s">
        <v>30</v>
      </c>
      <c r="R19" s="53" t="s">
        <v>31</v>
      </c>
      <c r="S19" s="53" t="s">
        <v>30</v>
      </c>
      <c r="T19" s="53" t="s">
        <v>31</v>
      </c>
      <c r="U19" s="51" t="s">
        <v>28</v>
      </c>
      <c r="V19" s="51" t="s">
        <v>29</v>
      </c>
      <c r="W19" s="53" t="s">
        <v>32</v>
      </c>
      <c r="X19" s="53" t="s">
        <v>33</v>
      </c>
      <c r="Y19" s="41"/>
    </row>
    <row r="20" spans="1:27" ht="15.75" x14ac:dyDescent="0.25">
      <c r="A20" s="53">
        <v>1</v>
      </c>
      <c r="B20" s="53">
        <v>2</v>
      </c>
      <c r="C20" s="53">
        <v>3</v>
      </c>
      <c r="D20" s="53">
        <v>4</v>
      </c>
      <c r="E20" s="54">
        <v>5</v>
      </c>
      <c r="F20" s="55">
        <v>51</v>
      </c>
      <c r="G20" s="55">
        <v>52</v>
      </c>
      <c r="H20" s="55">
        <v>53</v>
      </c>
      <c r="I20" s="53">
        <v>6</v>
      </c>
      <c r="J20" s="53">
        <v>7</v>
      </c>
      <c r="K20" s="52" t="s">
        <v>34</v>
      </c>
      <c r="L20" s="56" t="s">
        <v>35</v>
      </c>
      <c r="M20" s="56" t="s">
        <v>36</v>
      </c>
      <c r="N20" s="56" t="s">
        <v>37</v>
      </c>
      <c r="O20" s="56" t="s">
        <v>38</v>
      </c>
      <c r="P20" s="56" t="s">
        <v>39</v>
      </c>
      <c r="Q20" s="56" t="s">
        <v>40</v>
      </c>
      <c r="R20" s="56" t="s">
        <v>41</v>
      </c>
      <c r="S20" s="56" t="s">
        <v>42</v>
      </c>
      <c r="T20" s="56" t="s">
        <v>43</v>
      </c>
      <c r="U20" s="56" t="s">
        <v>44</v>
      </c>
      <c r="V20" s="56" t="s">
        <v>45</v>
      </c>
      <c r="W20" s="56" t="s">
        <v>46</v>
      </c>
      <c r="X20" s="56" t="s">
        <v>47</v>
      </c>
      <c r="Y20" s="53">
        <v>22</v>
      </c>
    </row>
    <row r="21" spans="1:27" ht="31.5" x14ac:dyDescent="0.25">
      <c r="A21" s="57">
        <v>0</v>
      </c>
      <c r="B21" s="58" t="s">
        <v>48</v>
      </c>
      <c r="C21" s="57" t="s">
        <v>49</v>
      </c>
      <c r="D21" s="59">
        <f t="shared" ref="D21" si="0">SUM(D22:D27)</f>
        <v>57.705192249088618</v>
      </c>
      <c r="E21" s="59">
        <f t="shared" ref="E21:V21" si="1">SUM(E22:E27)</f>
        <v>329.23906048000003</v>
      </c>
      <c r="F21" s="60">
        <f t="shared" si="1"/>
        <v>0</v>
      </c>
      <c r="G21" s="60">
        <f t="shared" si="1"/>
        <v>-0.4474676654726002</v>
      </c>
      <c r="H21" s="60">
        <f t="shared" si="1"/>
        <v>0</v>
      </c>
      <c r="I21" s="59">
        <f t="shared" si="1"/>
        <v>16.543071494479207</v>
      </c>
      <c r="J21" s="59">
        <f t="shared" si="1"/>
        <v>172.37880497201468</v>
      </c>
      <c r="K21" s="59">
        <f t="shared" si="1"/>
        <v>172.37880497534798</v>
      </c>
      <c r="L21" s="59">
        <f t="shared" si="1"/>
        <v>169.22577003312</v>
      </c>
      <c r="M21" s="59">
        <f t="shared" si="1"/>
        <v>10.3360544625</v>
      </c>
      <c r="N21" s="59">
        <f t="shared" si="1"/>
        <v>9.5260149499999986</v>
      </c>
      <c r="O21" s="59">
        <f t="shared" si="1"/>
        <v>12.376888006944446</v>
      </c>
      <c r="P21" s="59">
        <f t="shared" si="1"/>
        <v>22.257652479999997</v>
      </c>
      <c r="Q21" s="59">
        <f t="shared" si="1"/>
        <v>12.376888006944446</v>
      </c>
      <c r="R21" s="59">
        <f t="shared" si="1"/>
        <v>38.530557993119999</v>
      </c>
      <c r="S21" s="59">
        <f t="shared" si="1"/>
        <v>137.28897449895908</v>
      </c>
      <c r="T21" s="59">
        <f t="shared" si="1"/>
        <v>98.911544610000007</v>
      </c>
      <c r="U21" s="59">
        <f t="shared" si="1"/>
        <v>-0.4474676654726002</v>
      </c>
      <c r="V21" s="59">
        <f t="shared" si="1"/>
        <v>3.1530349388946606</v>
      </c>
      <c r="W21" s="59">
        <f>(N21+P21+R21+T21)-(M21+O21+Q21+S21)</f>
        <v>-3.1530349422279755</v>
      </c>
      <c r="X21" s="61">
        <f>IFERROR((W21)/(M21+O21+Q21+S21),"нд")</f>
        <v>-1.8291314542288963E-2</v>
      </c>
      <c r="Y21" s="62" t="s">
        <v>50</v>
      </c>
      <c r="Z21" s="63"/>
      <c r="AA21" s="63"/>
    </row>
    <row r="22" spans="1:27" ht="15.75" x14ac:dyDescent="0.25">
      <c r="A22" s="56" t="s">
        <v>51</v>
      </c>
      <c r="B22" s="64" t="s">
        <v>52</v>
      </c>
      <c r="C22" s="56" t="s">
        <v>49</v>
      </c>
      <c r="D22" s="65">
        <f t="shared" ref="D22:G22" si="2">SUM(D28)</f>
        <v>0</v>
      </c>
      <c r="E22" s="65">
        <f t="shared" si="2"/>
        <v>0</v>
      </c>
      <c r="F22" s="66">
        <f t="shared" si="2"/>
        <v>0</v>
      </c>
      <c r="G22" s="66">
        <f t="shared" si="2"/>
        <v>0</v>
      </c>
      <c r="H22" s="66"/>
      <c r="I22" s="65">
        <f t="shared" ref="I22:W22" si="3">SUM(I28)</f>
        <v>0</v>
      </c>
      <c r="J22" s="65">
        <f t="shared" si="3"/>
        <v>0</v>
      </c>
      <c r="K22" s="65">
        <f t="shared" si="3"/>
        <v>0</v>
      </c>
      <c r="L22" s="65">
        <f t="shared" si="3"/>
        <v>0</v>
      </c>
      <c r="M22" s="65">
        <f t="shared" si="3"/>
        <v>0</v>
      </c>
      <c r="N22" s="65">
        <f t="shared" si="3"/>
        <v>0</v>
      </c>
      <c r="O22" s="65">
        <f t="shared" si="3"/>
        <v>0</v>
      </c>
      <c r="P22" s="65">
        <f t="shared" si="3"/>
        <v>0</v>
      </c>
      <c r="Q22" s="65">
        <f t="shared" si="3"/>
        <v>0</v>
      </c>
      <c r="R22" s="65">
        <f t="shared" si="3"/>
        <v>0</v>
      </c>
      <c r="S22" s="65">
        <f t="shared" si="3"/>
        <v>0</v>
      </c>
      <c r="T22" s="65">
        <f t="shared" si="3"/>
        <v>0</v>
      </c>
      <c r="U22" s="65">
        <f t="shared" si="3"/>
        <v>0</v>
      </c>
      <c r="V22" s="65">
        <f t="shared" si="3"/>
        <v>0</v>
      </c>
      <c r="W22" s="65">
        <f t="shared" si="3"/>
        <v>0</v>
      </c>
      <c r="X22" s="67" t="str">
        <f>IFERROR((W22)/(M22+O22+Q22),"нд")</f>
        <v>нд</v>
      </c>
      <c r="Y22" s="54" t="s">
        <v>50</v>
      </c>
      <c r="Z22" s="63"/>
      <c r="AA22" s="63"/>
    </row>
    <row r="23" spans="1:27" ht="31.5" x14ac:dyDescent="0.25">
      <c r="A23" s="56" t="s">
        <v>53</v>
      </c>
      <c r="B23" s="64" t="s">
        <v>54</v>
      </c>
      <c r="C23" s="56" t="s">
        <v>49</v>
      </c>
      <c r="D23" s="65">
        <f t="shared" ref="D23:G23" si="4">SUM(D46)</f>
        <v>9.3794220385540896</v>
      </c>
      <c r="E23" s="65">
        <f t="shared" si="4"/>
        <v>46.829315710000003</v>
      </c>
      <c r="F23" s="66">
        <f t="shared" si="4"/>
        <v>0</v>
      </c>
      <c r="G23" s="66">
        <f t="shared" si="4"/>
        <v>-9.5715352059554282E-2</v>
      </c>
      <c r="H23" s="66"/>
      <c r="I23" s="65">
        <f t="shared" ref="I23:W23" si="5">SUM(I46)</f>
        <v>1.9215377767677544</v>
      </c>
      <c r="J23" s="65">
        <f t="shared" si="5"/>
        <v>19.92316344684</v>
      </c>
      <c r="K23" s="65">
        <f t="shared" si="5"/>
        <v>19.923163450173334</v>
      </c>
      <c r="L23" s="65">
        <f t="shared" si="5"/>
        <v>20.091841163119998</v>
      </c>
      <c r="M23" s="65">
        <f t="shared" si="5"/>
        <v>2.2109999999999999</v>
      </c>
      <c r="N23" s="65">
        <f t="shared" si="5"/>
        <v>4.4100187100000001</v>
      </c>
      <c r="O23" s="65">
        <f t="shared" si="5"/>
        <v>4.2518335444444446</v>
      </c>
      <c r="P23" s="65">
        <f t="shared" si="5"/>
        <v>4.9708259300000002</v>
      </c>
      <c r="Q23" s="65">
        <f t="shared" si="5"/>
        <v>4.2518335444444446</v>
      </c>
      <c r="R23" s="65">
        <f t="shared" si="5"/>
        <v>4.7770980931200002</v>
      </c>
      <c r="S23" s="65">
        <f t="shared" si="5"/>
        <v>9.2084963612844444</v>
      </c>
      <c r="T23" s="65">
        <f t="shared" si="5"/>
        <v>5.9338984299999993</v>
      </c>
      <c r="U23" s="65">
        <f t="shared" si="5"/>
        <v>-9.5715352059554282E-2</v>
      </c>
      <c r="V23" s="65">
        <f t="shared" si="5"/>
        <v>-0.16867771627999772</v>
      </c>
      <c r="W23" s="65">
        <f t="shared" si="5"/>
        <v>0.16867771294666412</v>
      </c>
      <c r="X23" s="67">
        <f t="shared" ref="X23:X49" si="6">IFERROR((W23)/(M23+O23+Q23),"нд")</f>
        <v>1.5742692847786462E-2</v>
      </c>
      <c r="Y23" s="54" t="s">
        <v>50</v>
      </c>
      <c r="Z23" s="63"/>
      <c r="AA23" s="63"/>
    </row>
    <row r="24" spans="1:27" ht="63" x14ac:dyDescent="0.25">
      <c r="A24" s="56" t="s">
        <v>55</v>
      </c>
      <c r="B24" s="64" t="s">
        <v>56</v>
      </c>
      <c r="C24" s="56" t="s">
        <v>49</v>
      </c>
      <c r="D24" s="65">
        <f t="shared" ref="D24" si="7">SUM(D67)</f>
        <v>0</v>
      </c>
      <c r="E24" s="65">
        <v>0</v>
      </c>
      <c r="F24" s="65">
        <v>0</v>
      </c>
      <c r="G24" s="65">
        <v>0</v>
      </c>
      <c r="H24" s="65"/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7" t="str">
        <f t="shared" si="6"/>
        <v>нд</v>
      </c>
      <c r="Y24" s="54" t="s">
        <v>50</v>
      </c>
      <c r="Z24" s="63"/>
      <c r="AA24" s="63"/>
    </row>
    <row r="25" spans="1:27" ht="31.5" x14ac:dyDescent="0.25">
      <c r="A25" s="56" t="s">
        <v>57</v>
      </c>
      <c r="B25" s="64" t="s">
        <v>58</v>
      </c>
      <c r="C25" s="56" t="s">
        <v>49</v>
      </c>
      <c r="D25" s="65">
        <f t="shared" ref="D25:G25" si="8">SUM(D70)</f>
        <v>23.372503628984507</v>
      </c>
      <c r="E25" s="65">
        <f t="shared" si="8"/>
        <v>141.58813091000002</v>
      </c>
      <c r="F25" s="66">
        <f t="shared" si="8"/>
        <v>0</v>
      </c>
      <c r="G25" s="66">
        <f t="shared" si="8"/>
        <v>4.9040969474219986E-3</v>
      </c>
      <c r="H25" s="66"/>
      <c r="I25" s="65">
        <f t="shared" ref="I25:W25" si="9">SUM(I70)</f>
        <v>4.2045824925297506</v>
      </c>
      <c r="J25" s="65">
        <f t="shared" si="9"/>
        <v>43.635785803280001</v>
      </c>
      <c r="K25" s="65">
        <f t="shared" si="9"/>
        <v>43.635785803280008</v>
      </c>
      <c r="L25" s="65">
        <f t="shared" si="9"/>
        <v>41.828796819999994</v>
      </c>
      <c r="M25" s="65">
        <f t="shared" si="9"/>
        <v>8.1250544624999996</v>
      </c>
      <c r="N25" s="65">
        <f t="shared" si="9"/>
        <v>4.5084962399999986</v>
      </c>
      <c r="O25" s="65">
        <f t="shared" si="9"/>
        <v>8.1250544625000014</v>
      </c>
      <c r="P25" s="65">
        <f t="shared" si="9"/>
        <v>6.1447849099999994</v>
      </c>
      <c r="Q25" s="65">
        <f t="shared" si="9"/>
        <v>8.1250544625000014</v>
      </c>
      <c r="R25" s="65">
        <f t="shared" si="9"/>
        <v>14.85037691</v>
      </c>
      <c r="S25" s="65">
        <f t="shared" si="9"/>
        <v>19.260622415780002</v>
      </c>
      <c r="T25" s="65">
        <f t="shared" si="9"/>
        <v>16.325138759999998</v>
      </c>
      <c r="U25" s="65">
        <f t="shared" si="9"/>
        <v>4.9040969474219986E-3</v>
      </c>
      <c r="V25" s="65">
        <f t="shared" si="9"/>
        <v>1.8069889832800019</v>
      </c>
      <c r="W25" s="65">
        <f t="shared" si="9"/>
        <v>-1.806988983280009</v>
      </c>
      <c r="X25" s="67">
        <f t="shared" si="6"/>
        <v>-7.4132384450258229E-2</v>
      </c>
      <c r="Y25" s="54" t="s">
        <v>50</v>
      </c>
      <c r="Z25" s="63"/>
      <c r="AA25" s="63"/>
    </row>
    <row r="26" spans="1:27" ht="47.25" x14ac:dyDescent="0.25">
      <c r="A26" s="56" t="s">
        <v>59</v>
      </c>
      <c r="B26" s="64" t="s">
        <v>60</v>
      </c>
      <c r="C26" s="56" t="s">
        <v>49</v>
      </c>
      <c r="D26" s="65">
        <f t="shared" ref="D26:G27" si="10">SUM(D73)</f>
        <v>0</v>
      </c>
      <c r="E26" s="65">
        <f t="shared" si="10"/>
        <v>0</v>
      </c>
      <c r="F26" s="66">
        <f t="shared" si="10"/>
        <v>0</v>
      </c>
      <c r="G26" s="66">
        <f t="shared" si="10"/>
        <v>0</v>
      </c>
      <c r="H26" s="66"/>
      <c r="I26" s="65">
        <f t="shared" ref="I26:W27" si="11">SUM(I73)</f>
        <v>0</v>
      </c>
      <c r="J26" s="65">
        <f t="shared" si="11"/>
        <v>0</v>
      </c>
      <c r="K26" s="65">
        <f t="shared" si="11"/>
        <v>0</v>
      </c>
      <c r="L26" s="65">
        <f t="shared" si="11"/>
        <v>0</v>
      </c>
      <c r="M26" s="65">
        <f t="shared" si="11"/>
        <v>0</v>
      </c>
      <c r="N26" s="65">
        <f t="shared" si="11"/>
        <v>0</v>
      </c>
      <c r="O26" s="65">
        <f t="shared" si="11"/>
        <v>0</v>
      </c>
      <c r="P26" s="65">
        <f t="shared" si="11"/>
        <v>0</v>
      </c>
      <c r="Q26" s="65">
        <f t="shared" si="11"/>
        <v>0</v>
      </c>
      <c r="R26" s="65">
        <f t="shared" si="11"/>
        <v>0</v>
      </c>
      <c r="S26" s="65">
        <f t="shared" si="11"/>
        <v>0</v>
      </c>
      <c r="T26" s="65">
        <f t="shared" si="11"/>
        <v>0</v>
      </c>
      <c r="U26" s="65">
        <f t="shared" si="11"/>
        <v>0</v>
      </c>
      <c r="V26" s="65">
        <f t="shared" si="11"/>
        <v>0</v>
      </c>
      <c r="W26" s="65">
        <f t="shared" si="11"/>
        <v>0</v>
      </c>
      <c r="X26" s="67" t="str">
        <f t="shared" si="6"/>
        <v>нд</v>
      </c>
      <c r="Y26" s="54" t="s">
        <v>50</v>
      </c>
      <c r="Z26" s="63"/>
      <c r="AA26" s="63"/>
    </row>
    <row r="27" spans="1:27" ht="15.75" x14ac:dyDescent="0.25">
      <c r="A27" s="56" t="s">
        <v>61</v>
      </c>
      <c r="B27" s="64" t="s">
        <v>62</v>
      </c>
      <c r="C27" s="56" t="s">
        <v>49</v>
      </c>
      <c r="D27" s="65">
        <f t="shared" si="10"/>
        <v>24.953266581550018</v>
      </c>
      <c r="E27" s="65">
        <f t="shared" si="10"/>
        <v>140.82161386000001</v>
      </c>
      <c r="F27" s="66">
        <f t="shared" si="10"/>
        <v>0</v>
      </c>
      <c r="G27" s="66">
        <f t="shared" si="10"/>
        <v>-0.35665641036046791</v>
      </c>
      <c r="H27" s="66"/>
      <c r="I27" s="65">
        <f t="shared" si="11"/>
        <v>10.416951225181702</v>
      </c>
      <c r="J27" s="65">
        <f t="shared" si="11"/>
        <v>108.81985572189467</v>
      </c>
      <c r="K27" s="65">
        <f t="shared" si="11"/>
        <v>108.81985572189463</v>
      </c>
      <c r="L27" s="65">
        <f t="shared" si="11"/>
        <v>107.30513205</v>
      </c>
      <c r="M27" s="65">
        <f t="shared" si="11"/>
        <v>0</v>
      </c>
      <c r="N27" s="65">
        <f t="shared" si="11"/>
        <v>0.60750000000000004</v>
      </c>
      <c r="O27" s="65">
        <f t="shared" si="11"/>
        <v>0</v>
      </c>
      <c r="P27" s="65">
        <f t="shared" si="11"/>
        <v>11.142041639999999</v>
      </c>
      <c r="Q27" s="65">
        <f t="shared" si="11"/>
        <v>0</v>
      </c>
      <c r="R27" s="65">
        <f t="shared" si="11"/>
        <v>18.903082990000001</v>
      </c>
      <c r="S27" s="65">
        <f t="shared" si="11"/>
        <v>108.81985572189463</v>
      </c>
      <c r="T27" s="65">
        <f t="shared" si="11"/>
        <v>76.652507420000006</v>
      </c>
      <c r="U27" s="65">
        <f t="shared" si="11"/>
        <v>-0.35665641036046791</v>
      </c>
      <c r="V27" s="65">
        <f t="shared" si="11"/>
        <v>1.5147236718946564</v>
      </c>
      <c r="W27" s="65">
        <f t="shared" si="11"/>
        <v>-1.5147236718946226</v>
      </c>
      <c r="X27" s="67" t="str">
        <f t="shared" si="6"/>
        <v>нд</v>
      </c>
      <c r="Y27" s="54" t="s">
        <v>50</v>
      </c>
      <c r="Z27" s="63"/>
      <c r="AA27" s="63"/>
    </row>
    <row r="28" spans="1:27" ht="31.5" x14ac:dyDescent="0.25">
      <c r="A28" s="56" t="s">
        <v>63</v>
      </c>
      <c r="B28" s="64" t="s">
        <v>64</v>
      </c>
      <c r="C28" s="56" t="s">
        <v>49</v>
      </c>
      <c r="D28" s="65">
        <f t="shared" ref="D28:G28" si="12">SUM(D29,D33,D36,D43)</f>
        <v>0</v>
      </c>
      <c r="E28" s="65">
        <f t="shared" si="12"/>
        <v>0</v>
      </c>
      <c r="F28" s="66">
        <f t="shared" si="12"/>
        <v>0</v>
      </c>
      <c r="G28" s="66">
        <f t="shared" si="12"/>
        <v>0</v>
      </c>
      <c r="H28" s="66"/>
      <c r="I28" s="65">
        <f t="shared" ref="I28:W28" si="13">SUM(I29,I33,I36,I43)</f>
        <v>0</v>
      </c>
      <c r="J28" s="65">
        <f t="shared" si="13"/>
        <v>0</v>
      </c>
      <c r="K28" s="65">
        <f t="shared" si="13"/>
        <v>0</v>
      </c>
      <c r="L28" s="65">
        <f t="shared" si="13"/>
        <v>0</v>
      </c>
      <c r="M28" s="65">
        <f t="shared" si="13"/>
        <v>0</v>
      </c>
      <c r="N28" s="65">
        <f t="shared" si="13"/>
        <v>0</v>
      </c>
      <c r="O28" s="65">
        <f t="shared" si="13"/>
        <v>0</v>
      </c>
      <c r="P28" s="65">
        <f t="shared" si="13"/>
        <v>0</v>
      </c>
      <c r="Q28" s="65">
        <f t="shared" si="13"/>
        <v>0</v>
      </c>
      <c r="R28" s="65">
        <f t="shared" si="13"/>
        <v>0</v>
      </c>
      <c r="S28" s="65">
        <f t="shared" si="13"/>
        <v>0</v>
      </c>
      <c r="T28" s="65">
        <f t="shared" si="13"/>
        <v>0</v>
      </c>
      <c r="U28" s="65">
        <f t="shared" si="13"/>
        <v>0</v>
      </c>
      <c r="V28" s="65">
        <f t="shared" si="13"/>
        <v>0</v>
      </c>
      <c r="W28" s="65">
        <f t="shared" si="13"/>
        <v>0</v>
      </c>
      <c r="X28" s="67" t="str">
        <f t="shared" si="6"/>
        <v>нд</v>
      </c>
      <c r="Y28" s="54" t="s">
        <v>50</v>
      </c>
      <c r="Z28" s="63"/>
      <c r="AA28" s="63"/>
    </row>
    <row r="29" spans="1:27" ht="47.25" x14ac:dyDescent="0.25">
      <c r="A29" s="56" t="s">
        <v>65</v>
      </c>
      <c r="B29" s="64" t="s">
        <v>66</v>
      </c>
      <c r="C29" s="56" t="s">
        <v>49</v>
      </c>
      <c r="D29" s="65">
        <f t="shared" ref="D29:G29" si="14">SUM(D30:D32)</f>
        <v>0</v>
      </c>
      <c r="E29" s="65">
        <f t="shared" si="14"/>
        <v>0</v>
      </c>
      <c r="F29" s="66">
        <f t="shared" si="14"/>
        <v>0</v>
      </c>
      <c r="G29" s="66">
        <f t="shared" si="14"/>
        <v>0</v>
      </c>
      <c r="H29" s="66"/>
      <c r="I29" s="65">
        <f t="shared" ref="I29:W29" si="15">SUM(I30:I32)</f>
        <v>0</v>
      </c>
      <c r="J29" s="65">
        <f t="shared" si="15"/>
        <v>0</v>
      </c>
      <c r="K29" s="65">
        <f t="shared" si="15"/>
        <v>0</v>
      </c>
      <c r="L29" s="65">
        <f t="shared" si="15"/>
        <v>0</v>
      </c>
      <c r="M29" s="65">
        <f t="shared" si="15"/>
        <v>0</v>
      </c>
      <c r="N29" s="65">
        <f t="shared" si="15"/>
        <v>0</v>
      </c>
      <c r="O29" s="65">
        <f t="shared" si="15"/>
        <v>0</v>
      </c>
      <c r="P29" s="65">
        <f t="shared" si="15"/>
        <v>0</v>
      </c>
      <c r="Q29" s="65">
        <f t="shared" si="15"/>
        <v>0</v>
      </c>
      <c r="R29" s="65">
        <f t="shared" si="15"/>
        <v>0</v>
      </c>
      <c r="S29" s="65">
        <f t="shared" si="15"/>
        <v>0</v>
      </c>
      <c r="T29" s="65">
        <f t="shared" si="15"/>
        <v>0</v>
      </c>
      <c r="U29" s="65">
        <f t="shared" si="15"/>
        <v>0</v>
      </c>
      <c r="V29" s="65">
        <f t="shared" si="15"/>
        <v>0</v>
      </c>
      <c r="W29" s="65">
        <f t="shared" si="15"/>
        <v>0</v>
      </c>
      <c r="X29" s="67" t="str">
        <f t="shared" si="6"/>
        <v>нд</v>
      </c>
      <c r="Y29" s="54" t="s">
        <v>50</v>
      </c>
      <c r="Z29" s="63"/>
      <c r="AA29" s="63"/>
    </row>
    <row r="30" spans="1:27" ht="63" x14ac:dyDescent="0.25">
      <c r="A30" s="56" t="s">
        <v>67</v>
      </c>
      <c r="B30" s="64" t="s">
        <v>68</v>
      </c>
      <c r="C30" s="56" t="s">
        <v>49</v>
      </c>
      <c r="D30" s="65">
        <v>0</v>
      </c>
      <c r="E30" s="65">
        <v>0</v>
      </c>
      <c r="F30" s="66">
        <v>0</v>
      </c>
      <c r="G30" s="66">
        <v>0</v>
      </c>
      <c r="H30" s="66"/>
      <c r="I30" s="65">
        <v>0</v>
      </c>
      <c r="J30" s="65">
        <v>0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5">
        <v>0</v>
      </c>
      <c r="U30" s="65">
        <v>0</v>
      </c>
      <c r="V30" s="65">
        <v>0</v>
      </c>
      <c r="W30" s="65">
        <v>0</v>
      </c>
      <c r="X30" s="67" t="str">
        <f t="shared" si="6"/>
        <v>нд</v>
      </c>
      <c r="Y30" s="54" t="s">
        <v>50</v>
      </c>
      <c r="Z30" s="63"/>
      <c r="AA30" s="63"/>
    </row>
    <row r="31" spans="1:27" ht="63" x14ac:dyDescent="0.25">
      <c r="A31" s="56" t="s">
        <v>69</v>
      </c>
      <c r="B31" s="64" t="s">
        <v>70</v>
      </c>
      <c r="C31" s="56" t="s">
        <v>49</v>
      </c>
      <c r="D31" s="65">
        <v>0</v>
      </c>
      <c r="E31" s="65">
        <v>0</v>
      </c>
      <c r="F31" s="66">
        <v>0</v>
      </c>
      <c r="G31" s="66">
        <v>0</v>
      </c>
      <c r="H31" s="66"/>
      <c r="I31" s="65">
        <v>0</v>
      </c>
      <c r="J31" s="65">
        <v>0</v>
      </c>
      <c r="K31" s="65">
        <v>0</v>
      </c>
      <c r="L31" s="65">
        <v>0</v>
      </c>
      <c r="M31" s="65">
        <v>0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5">
        <v>0</v>
      </c>
      <c r="U31" s="65">
        <v>0</v>
      </c>
      <c r="V31" s="65">
        <v>0</v>
      </c>
      <c r="W31" s="65">
        <v>0</v>
      </c>
      <c r="X31" s="67" t="str">
        <f t="shared" si="6"/>
        <v>нд</v>
      </c>
      <c r="Y31" s="54" t="s">
        <v>50</v>
      </c>
      <c r="Z31" s="63"/>
      <c r="AA31" s="63"/>
    </row>
    <row r="32" spans="1:27" ht="63" x14ac:dyDescent="0.25">
      <c r="A32" s="56" t="s">
        <v>71</v>
      </c>
      <c r="B32" s="64" t="s">
        <v>72</v>
      </c>
      <c r="C32" s="56" t="s">
        <v>49</v>
      </c>
      <c r="D32" s="65">
        <v>0</v>
      </c>
      <c r="E32" s="65">
        <v>0</v>
      </c>
      <c r="F32" s="66">
        <v>0</v>
      </c>
      <c r="G32" s="66">
        <v>0</v>
      </c>
      <c r="H32" s="66"/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7" t="str">
        <f t="shared" si="6"/>
        <v>нд</v>
      </c>
      <c r="Y32" s="54" t="s">
        <v>50</v>
      </c>
      <c r="Z32" s="63"/>
      <c r="AA32" s="63"/>
    </row>
    <row r="33" spans="1:27" ht="47.25" x14ac:dyDescent="0.25">
      <c r="A33" s="56" t="s">
        <v>73</v>
      </c>
      <c r="B33" s="64" t="s">
        <v>74</v>
      </c>
      <c r="C33" s="56" t="s">
        <v>49</v>
      </c>
      <c r="D33" s="65">
        <f t="shared" ref="D33:G33" si="16">SUM(D34:D35)</f>
        <v>0</v>
      </c>
      <c r="E33" s="65">
        <f t="shared" si="16"/>
        <v>0</v>
      </c>
      <c r="F33" s="66">
        <f t="shared" si="16"/>
        <v>0</v>
      </c>
      <c r="G33" s="66">
        <f t="shared" si="16"/>
        <v>0</v>
      </c>
      <c r="H33" s="66"/>
      <c r="I33" s="65">
        <f t="shared" ref="I33:W33" si="17">SUM(I34:I35)</f>
        <v>0</v>
      </c>
      <c r="J33" s="65">
        <f t="shared" si="17"/>
        <v>0</v>
      </c>
      <c r="K33" s="65">
        <f t="shared" si="17"/>
        <v>0</v>
      </c>
      <c r="L33" s="65">
        <f t="shared" si="17"/>
        <v>0</v>
      </c>
      <c r="M33" s="65">
        <f t="shared" si="17"/>
        <v>0</v>
      </c>
      <c r="N33" s="65">
        <f t="shared" si="17"/>
        <v>0</v>
      </c>
      <c r="O33" s="65">
        <f t="shared" si="17"/>
        <v>0</v>
      </c>
      <c r="P33" s="65">
        <f t="shared" si="17"/>
        <v>0</v>
      </c>
      <c r="Q33" s="65">
        <f t="shared" si="17"/>
        <v>0</v>
      </c>
      <c r="R33" s="65">
        <f t="shared" si="17"/>
        <v>0</v>
      </c>
      <c r="S33" s="65">
        <f t="shared" si="17"/>
        <v>0</v>
      </c>
      <c r="T33" s="65">
        <f t="shared" si="17"/>
        <v>0</v>
      </c>
      <c r="U33" s="65">
        <f t="shared" si="17"/>
        <v>0</v>
      </c>
      <c r="V33" s="65">
        <f t="shared" si="17"/>
        <v>0</v>
      </c>
      <c r="W33" s="65">
        <f t="shared" si="17"/>
        <v>0</v>
      </c>
      <c r="X33" s="67" t="str">
        <f t="shared" si="6"/>
        <v>нд</v>
      </c>
      <c r="Y33" s="54" t="s">
        <v>50</v>
      </c>
      <c r="Z33" s="63"/>
      <c r="AA33" s="63"/>
    </row>
    <row r="34" spans="1:27" ht="78.75" x14ac:dyDescent="0.25">
      <c r="A34" s="56" t="s">
        <v>75</v>
      </c>
      <c r="B34" s="64" t="s">
        <v>76</v>
      </c>
      <c r="C34" s="56" t="s">
        <v>49</v>
      </c>
      <c r="D34" s="65">
        <v>0</v>
      </c>
      <c r="E34" s="65">
        <v>0</v>
      </c>
      <c r="F34" s="66">
        <v>0</v>
      </c>
      <c r="G34" s="66">
        <v>0</v>
      </c>
      <c r="H34" s="66"/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7" t="str">
        <f t="shared" si="6"/>
        <v>нд</v>
      </c>
      <c r="Y34" s="54" t="s">
        <v>50</v>
      </c>
      <c r="Z34" s="63"/>
      <c r="AA34" s="63"/>
    </row>
    <row r="35" spans="1:27" ht="47.25" x14ac:dyDescent="0.25">
      <c r="A35" s="56" t="s">
        <v>77</v>
      </c>
      <c r="B35" s="64" t="s">
        <v>78</v>
      </c>
      <c r="C35" s="56" t="s">
        <v>49</v>
      </c>
      <c r="D35" s="65">
        <v>0</v>
      </c>
      <c r="E35" s="65">
        <v>0</v>
      </c>
      <c r="F35" s="66">
        <v>0</v>
      </c>
      <c r="G35" s="66">
        <v>0</v>
      </c>
      <c r="H35" s="66"/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7" t="str">
        <f t="shared" si="6"/>
        <v>нд</v>
      </c>
      <c r="Y35" s="54" t="s">
        <v>50</v>
      </c>
      <c r="Z35" s="63"/>
      <c r="AA35" s="63"/>
    </row>
    <row r="36" spans="1:27" ht="63" x14ac:dyDescent="0.25">
      <c r="A36" s="56" t="s">
        <v>79</v>
      </c>
      <c r="B36" s="64" t="s">
        <v>80</v>
      </c>
      <c r="C36" s="56" t="s">
        <v>49</v>
      </c>
      <c r="D36" s="65">
        <f t="shared" ref="D36:G36" si="18">SUM(D37:D42)</f>
        <v>0</v>
      </c>
      <c r="E36" s="65">
        <f t="shared" si="18"/>
        <v>0</v>
      </c>
      <c r="F36" s="66">
        <f t="shared" si="18"/>
        <v>0</v>
      </c>
      <c r="G36" s="66">
        <f t="shared" si="18"/>
        <v>0</v>
      </c>
      <c r="H36" s="66"/>
      <c r="I36" s="65">
        <f t="shared" ref="I36:W36" si="19">SUM(I37:I42)</f>
        <v>0</v>
      </c>
      <c r="J36" s="65">
        <f t="shared" si="19"/>
        <v>0</v>
      </c>
      <c r="K36" s="65">
        <f t="shared" si="19"/>
        <v>0</v>
      </c>
      <c r="L36" s="65">
        <f t="shared" si="19"/>
        <v>0</v>
      </c>
      <c r="M36" s="65">
        <f t="shared" si="19"/>
        <v>0</v>
      </c>
      <c r="N36" s="65">
        <f t="shared" si="19"/>
        <v>0</v>
      </c>
      <c r="O36" s="65">
        <f t="shared" si="19"/>
        <v>0</v>
      </c>
      <c r="P36" s="65">
        <f t="shared" si="19"/>
        <v>0</v>
      </c>
      <c r="Q36" s="65">
        <f t="shared" si="19"/>
        <v>0</v>
      </c>
      <c r="R36" s="65">
        <f t="shared" si="19"/>
        <v>0</v>
      </c>
      <c r="S36" s="65">
        <f t="shared" si="19"/>
        <v>0</v>
      </c>
      <c r="T36" s="65">
        <f t="shared" si="19"/>
        <v>0</v>
      </c>
      <c r="U36" s="65">
        <f t="shared" si="19"/>
        <v>0</v>
      </c>
      <c r="V36" s="65">
        <f t="shared" si="19"/>
        <v>0</v>
      </c>
      <c r="W36" s="65">
        <f t="shared" si="19"/>
        <v>0</v>
      </c>
      <c r="X36" s="67" t="str">
        <f t="shared" si="6"/>
        <v>нд</v>
      </c>
      <c r="Y36" s="54" t="s">
        <v>50</v>
      </c>
      <c r="Z36" s="63"/>
      <c r="AA36" s="63"/>
    </row>
    <row r="37" spans="1:27" ht="126" x14ac:dyDescent="0.25">
      <c r="A37" s="56" t="s">
        <v>81</v>
      </c>
      <c r="B37" s="64" t="s">
        <v>82</v>
      </c>
      <c r="C37" s="56" t="s">
        <v>49</v>
      </c>
      <c r="D37" s="65">
        <v>0</v>
      </c>
      <c r="E37" s="65">
        <v>0</v>
      </c>
      <c r="F37" s="66">
        <v>0</v>
      </c>
      <c r="G37" s="66">
        <v>0</v>
      </c>
      <c r="H37" s="66"/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7" t="str">
        <f t="shared" si="6"/>
        <v>нд</v>
      </c>
      <c r="Y37" s="54" t="s">
        <v>50</v>
      </c>
      <c r="Z37" s="63"/>
      <c r="AA37" s="63"/>
    </row>
    <row r="38" spans="1:27" ht="110.25" x14ac:dyDescent="0.25">
      <c r="A38" s="56" t="s">
        <v>81</v>
      </c>
      <c r="B38" s="64" t="s">
        <v>83</v>
      </c>
      <c r="C38" s="56" t="s">
        <v>49</v>
      </c>
      <c r="D38" s="65">
        <v>0</v>
      </c>
      <c r="E38" s="65">
        <v>0</v>
      </c>
      <c r="F38" s="66">
        <v>0</v>
      </c>
      <c r="G38" s="66">
        <v>0</v>
      </c>
      <c r="H38" s="66"/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7" t="str">
        <f t="shared" si="6"/>
        <v>нд</v>
      </c>
      <c r="Y38" s="54" t="s">
        <v>50</v>
      </c>
      <c r="Z38" s="63"/>
      <c r="AA38" s="63"/>
    </row>
    <row r="39" spans="1:27" ht="110.25" x14ac:dyDescent="0.25">
      <c r="A39" s="56" t="s">
        <v>81</v>
      </c>
      <c r="B39" s="64" t="s">
        <v>84</v>
      </c>
      <c r="C39" s="56" t="s">
        <v>49</v>
      </c>
      <c r="D39" s="65">
        <v>0</v>
      </c>
      <c r="E39" s="65">
        <v>0</v>
      </c>
      <c r="F39" s="66">
        <v>0</v>
      </c>
      <c r="G39" s="66">
        <v>0</v>
      </c>
      <c r="H39" s="66"/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7" t="str">
        <f t="shared" si="6"/>
        <v>нд</v>
      </c>
      <c r="Y39" s="54" t="s">
        <v>50</v>
      </c>
      <c r="Z39" s="63"/>
      <c r="AA39" s="63"/>
    </row>
    <row r="40" spans="1:27" ht="126" x14ac:dyDescent="0.25">
      <c r="A40" s="56" t="s">
        <v>85</v>
      </c>
      <c r="B40" s="64" t="s">
        <v>82</v>
      </c>
      <c r="C40" s="56" t="s">
        <v>49</v>
      </c>
      <c r="D40" s="65">
        <v>0</v>
      </c>
      <c r="E40" s="65">
        <v>0</v>
      </c>
      <c r="F40" s="66">
        <v>0</v>
      </c>
      <c r="G40" s="66">
        <v>0</v>
      </c>
      <c r="H40" s="66"/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7" t="str">
        <f t="shared" si="6"/>
        <v>нд</v>
      </c>
      <c r="Y40" s="54" t="s">
        <v>50</v>
      </c>
      <c r="Z40" s="63"/>
      <c r="AA40" s="63"/>
    </row>
    <row r="41" spans="1:27" ht="110.25" x14ac:dyDescent="0.25">
      <c r="A41" s="56" t="s">
        <v>85</v>
      </c>
      <c r="B41" s="64" t="s">
        <v>83</v>
      </c>
      <c r="C41" s="56" t="s">
        <v>49</v>
      </c>
      <c r="D41" s="65">
        <v>0</v>
      </c>
      <c r="E41" s="65">
        <v>0</v>
      </c>
      <c r="F41" s="66">
        <v>0</v>
      </c>
      <c r="G41" s="66">
        <v>0</v>
      </c>
      <c r="H41" s="66"/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7" t="str">
        <f t="shared" si="6"/>
        <v>нд</v>
      </c>
      <c r="Y41" s="54" t="s">
        <v>50</v>
      </c>
      <c r="Z41" s="63"/>
      <c r="AA41" s="63"/>
    </row>
    <row r="42" spans="1:27" ht="110.25" x14ac:dyDescent="0.25">
      <c r="A42" s="56" t="s">
        <v>85</v>
      </c>
      <c r="B42" s="64" t="s">
        <v>86</v>
      </c>
      <c r="C42" s="56" t="s">
        <v>49</v>
      </c>
      <c r="D42" s="65">
        <v>0</v>
      </c>
      <c r="E42" s="65">
        <v>0</v>
      </c>
      <c r="F42" s="66">
        <v>0</v>
      </c>
      <c r="G42" s="66">
        <v>0</v>
      </c>
      <c r="H42" s="66"/>
      <c r="I42" s="65">
        <v>0</v>
      </c>
      <c r="J42" s="65">
        <v>0</v>
      </c>
      <c r="K42" s="65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R42" s="65">
        <v>0</v>
      </c>
      <c r="S42" s="65">
        <v>0</v>
      </c>
      <c r="T42" s="65">
        <v>0</v>
      </c>
      <c r="U42" s="65">
        <v>0</v>
      </c>
      <c r="V42" s="65">
        <v>0</v>
      </c>
      <c r="W42" s="65">
        <v>0</v>
      </c>
      <c r="X42" s="67" t="str">
        <f t="shared" si="6"/>
        <v>нд</v>
      </c>
      <c r="Y42" s="54" t="s">
        <v>50</v>
      </c>
      <c r="Z42" s="63"/>
      <c r="AA42" s="63"/>
    </row>
    <row r="43" spans="1:27" ht="94.5" x14ac:dyDescent="0.25">
      <c r="A43" s="56" t="s">
        <v>87</v>
      </c>
      <c r="B43" s="64" t="s">
        <v>88</v>
      </c>
      <c r="C43" s="56" t="s">
        <v>49</v>
      </c>
      <c r="D43" s="65">
        <f t="shared" ref="D43:G43" si="20">SUM(D44:D45)</f>
        <v>0</v>
      </c>
      <c r="E43" s="65">
        <f t="shared" si="20"/>
        <v>0</v>
      </c>
      <c r="F43" s="66">
        <f t="shared" si="20"/>
        <v>0</v>
      </c>
      <c r="G43" s="66">
        <f t="shared" si="20"/>
        <v>0</v>
      </c>
      <c r="H43" s="66"/>
      <c r="I43" s="65">
        <f t="shared" ref="I43:W43" si="21">SUM(I44:I45)</f>
        <v>0</v>
      </c>
      <c r="J43" s="65">
        <f t="shared" si="21"/>
        <v>0</v>
      </c>
      <c r="K43" s="65">
        <f t="shared" si="21"/>
        <v>0</v>
      </c>
      <c r="L43" s="65">
        <f t="shared" si="21"/>
        <v>0</v>
      </c>
      <c r="M43" s="65">
        <f t="shared" si="21"/>
        <v>0</v>
      </c>
      <c r="N43" s="65">
        <f t="shared" si="21"/>
        <v>0</v>
      </c>
      <c r="O43" s="65">
        <f t="shared" si="21"/>
        <v>0</v>
      </c>
      <c r="P43" s="65">
        <f t="shared" si="21"/>
        <v>0</v>
      </c>
      <c r="Q43" s="65">
        <f t="shared" si="21"/>
        <v>0</v>
      </c>
      <c r="R43" s="65">
        <f t="shared" si="21"/>
        <v>0</v>
      </c>
      <c r="S43" s="65">
        <f t="shared" si="21"/>
        <v>0</v>
      </c>
      <c r="T43" s="65">
        <f t="shared" si="21"/>
        <v>0</v>
      </c>
      <c r="U43" s="65">
        <f t="shared" si="21"/>
        <v>0</v>
      </c>
      <c r="V43" s="65">
        <f t="shared" si="21"/>
        <v>0</v>
      </c>
      <c r="W43" s="65">
        <f t="shared" si="21"/>
        <v>0</v>
      </c>
      <c r="X43" s="67" t="str">
        <f t="shared" si="6"/>
        <v>нд</v>
      </c>
      <c r="Y43" s="54" t="s">
        <v>50</v>
      </c>
      <c r="Z43" s="63"/>
      <c r="AA43" s="63"/>
    </row>
    <row r="44" spans="1:27" ht="78.75" x14ac:dyDescent="0.25">
      <c r="A44" s="56" t="s">
        <v>89</v>
      </c>
      <c r="B44" s="64" t="s">
        <v>90</v>
      </c>
      <c r="C44" s="56" t="s">
        <v>49</v>
      </c>
      <c r="D44" s="65">
        <v>0</v>
      </c>
      <c r="E44" s="65">
        <v>0</v>
      </c>
      <c r="F44" s="66">
        <v>0</v>
      </c>
      <c r="G44" s="66">
        <v>0</v>
      </c>
      <c r="H44" s="66"/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7" t="str">
        <f t="shared" si="6"/>
        <v>нд</v>
      </c>
      <c r="Y44" s="54" t="s">
        <v>50</v>
      </c>
      <c r="Z44" s="63"/>
      <c r="AA44" s="63"/>
    </row>
    <row r="45" spans="1:27" ht="78.75" x14ac:dyDescent="0.25">
      <c r="A45" s="56" t="s">
        <v>91</v>
      </c>
      <c r="B45" s="64" t="s">
        <v>92</v>
      </c>
      <c r="C45" s="56" t="s">
        <v>49</v>
      </c>
      <c r="D45" s="65">
        <v>0</v>
      </c>
      <c r="E45" s="65">
        <v>0</v>
      </c>
      <c r="F45" s="66">
        <v>0</v>
      </c>
      <c r="G45" s="66">
        <v>0</v>
      </c>
      <c r="H45" s="66"/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7" t="str">
        <f t="shared" si="6"/>
        <v>нд</v>
      </c>
      <c r="Y45" s="54" t="s">
        <v>50</v>
      </c>
      <c r="Z45" s="63"/>
      <c r="AA45" s="63"/>
    </row>
    <row r="46" spans="1:27" ht="47.25" x14ac:dyDescent="0.25">
      <c r="A46" s="56" t="s">
        <v>93</v>
      </c>
      <c r="B46" s="64" t="s">
        <v>94</v>
      </c>
      <c r="C46" s="56" t="s">
        <v>49</v>
      </c>
      <c r="D46" s="65">
        <f>SUM(D47,D51,D54,D64)</f>
        <v>9.3794220385540896</v>
      </c>
      <c r="E46" s="65">
        <f>SUM(E47,E51,E54,E64)</f>
        <v>46.829315710000003</v>
      </c>
      <c r="F46" s="66">
        <f>SUM(F47,F51,F54,F64)</f>
        <v>0</v>
      </c>
      <c r="G46" s="66">
        <f>SUM(G47,G51,G54,G64)</f>
        <v>-9.5715352059554282E-2</v>
      </c>
      <c r="H46" s="66"/>
      <c r="I46" s="65">
        <f t="shared" ref="I46:W46" si="22">SUM(I47,I51,I54,I64)</f>
        <v>1.9215377767677544</v>
      </c>
      <c r="J46" s="65">
        <f t="shared" si="22"/>
        <v>19.92316344684</v>
      </c>
      <c r="K46" s="65">
        <f t="shared" si="22"/>
        <v>19.923163450173334</v>
      </c>
      <c r="L46" s="65">
        <f t="shared" si="22"/>
        <v>20.091841163119998</v>
      </c>
      <c r="M46" s="65">
        <f t="shared" si="22"/>
        <v>2.2109999999999999</v>
      </c>
      <c r="N46" s="65">
        <f t="shared" si="22"/>
        <v>4.4100187100000001</v>
      </c>
      <c r="O46" s="65">
        <f t="shared" si="22"/>
        <v>4.2518335444444446</v>
      </c>
      <c r="P46" s="65">
        <f t="shared" si="22"/>
        <v>4.9708259300000002</v>
      </c>
      <c r="Q46" s="65">
        <f t="shared" si="22"/>
        <v>4.2518335444444446</v>
      </c>
      <c r="R46" s="65">
        <f t="shared" si="22"/>
        <v>4.7770980931200002</v>
      </c>
      <c r="S46" s="65">
        <f t="shared" si="22"/>
        <v>9.2084963612844444</v>
      </c>
      <c r="T46" s="65">
        <f t="shared" si="22"/>
        <v>5.9338984299999993</v>
      </c>
      <c r="U46" s="65">
        <f t="shared" si="22"/>
        <v>-9.5715352059554282E-2</v>
      </c>
      <c r="V46" s="65">
        <f t="shared" si="22"/>
        <v>-0.16867771627999772</v>
      </c>
      <c r="W46" s="65">
        <f t="shared" si="22"/>
        <v>0.16867771294666412</v>
      </c>
      <c r="X46" s="67">
        <f t="shared" si="6"/>
        <v>1.5742692847786462E-2</v>
      </c>
      <c r="Y46" s="54" t="s">
        <v>50</v>
      </c>
      <c r="Z46" s="63"/>
      <c r="AA46" s="63"/>
    </row>
    <row r="47" spans="1:27" ht="78.75" x14ac:dyDescent="0.25">
      <c r="A47" s="56" t="s">
        <v>95</v>
      </c>
      <c r="B47" s="64" t="s">
        <v>96</v>
      </c>
      <c r="C47" s="56" t="s">
        <v>49</v>
      </c>
      <c r="D47" s="65">
        <f t="shared" ref="D47:G47" si="23">SUM(D48,D49)</f>
        <v>1.8586189043506101</v>
      </c>
      <c r="E47" s="65">
        <f t="shared" si="23"/>
        <v>5.3650946499999996</v>
      </c>
      <c r="F47" s="66">
        <f t="shared" si="23"/>
        <v>0</v>
      </c>
      <c r="G47" s="66">
        <f t="shared" si="23"/>
        <v>-2.3858208085285271E-2</v>
      </c>
      <c r="H47" s="66"/>
      <c r="I47" s="65">
        <f t="shared" ref="I47:W47" si="24">SUM(I48,I49)</f>
        <v>0.48521334010748574</v>
      </c>
      <c r="J47" s="65">
        <f t="shared" si="24"/>
        <v>4.9566628168399998</v>
      </c>
      <c r="K47" s="65">
        <f t="shared" si="24"/>
        <v>4.9566628168399998</v>
      </c>
      <c r="L47" s="65">
        <f t="shared" si="24"/>
        <v>5.0703526199999995</v>
      </c>
      <c r="M47" s="65">
        <f t="shared" si="24"/>
        <v>0</v>
      </c>
      <c r="N47" s="65">
        <f t="shared" si="24"/>
        <v>0</v>
      </c>
      <c r="O47" s="65">
        <f t="shared" si="24"/>
        <v>0</v>
      </c>
      <c r="P47" s="65">
        <f t="shared" si="24"/>
        <v>0</v>
      </c>
      <c r="Q47" s="65">
        <f t="shared" si="24"/>
        <v>0</v>
      </c>
      <c r="R47" s="65">
        <f t="shared" si="24"/>
        <v>0</v>
      </c>
      <c r="S47" s="65">
        <f t="shared" si="24"/>
        <v>4.9566628168399998</v>
      </c>
      <c r="T47" s="65">
        <f t="shared" si="24"/>
        <v>5.0703526199999995</v>
      </c>
      <c r="U47" s="65">
        <f t="shared" si="24"/>
        <v>-2.3858208085285271E-2</v>
      </c>
      <c r="V47" s="65">
        <f t="shared" si="24"/>
        <v>-0.11368980315999977</v>
      </c>
      <c r="W47" s="65">
        <f t="shared" si="24"/>
        <v>0.11368980315999977</v>
      </c>
      <c r="X47" s="67" t="str">
        <f t="shared" si="6"/>
        <v>нд</v>
      </c>
      <c r="Y47" s="54" t="s">
        <v>50</v>
      </c>
      <c r="Z47" s="63"/>
      <c r="AA47" s="63"/>
    </row>
    <row r="48" spans="1:27" ht="31.5" x14ac:dyDescent="0.25">
      <c r="A48" s="56" t="s">
        <v>97</v>
      </c>
      <c r="B48" s="64" t="s">
        <v>98</v>
      </c>
      <c r="C48" s="56" t="s">
        <v>49</v>
      </c>
      <c r="D48" s="65" t="s">
        <v>50</v>
      </c>
      <c r="E48" s="65" t="s">
        <v>50</v>
      </c>
      <c r="F48" s="66" t="s">
        <v>50</v>
      </c>
      <c r="G48" s="66" t="s">
        <v>50</v>
      </c>
      <c r="H48" s="66"/>
      <c r="I48" s="65" t="s">
        <v>50</v>
      </c>
      <c r="J48" s="65" t="s">
        <v>50</v>
      </c>
      <c r="K48" s="65" t="s">
        <v>50</v>
      </c>
      <c r="L48" s="65" t="s">
        <v>50</v>
      </c>
      <c r="M48" s="65" t="s">
        <v>50</v>
      </c>
      <c r="N48" s="65" t="s">
        <v>50</v>
      </c>
      <c r="O48" s="65" t="s">
        <v>50</v>
      </c>
      <c r="P48" s="65" t="s">
        <v>50</v>
      </c>
      <c r="Q48" s="65" t="s">
        <v>50</v>
      </c>
      <c r="R48" s="65" t="s">
        <v>50</v>
      </c>
      <c r="S48" s="65" t="s">
        <v>50</v>
      </c>
      <c r="T48" s="65" t="s">
        <v>50</v>
      </c>
      <c r="U48" s="65" t="s">
        <v>50</v>
      </c>
      <c r="V48" s="65" t="s">
        <v>50</v>
      </c>
      <c r="W48" s="65" t="s">
        <v>50</v>
      </c>
      <c r="X48" s="67" t="str">
        <f t="shared" si="6"/>
        <v>нд</v>
      </c>
      <c r="Y48" s="54" t="s">
        <v>50</v>
      </c>
      <c r="Z48" s="63"/>
      <c r="AA48" s="63"/>
    </row>
    <row r="49" spans="1:27" ht="63" x14ac:dyDescent="0.25">
      <c r="A49" s="56" t="s">
        <v>99</v>
      </c>
      <c r="B49" s="64" t="s">
        <v>100</v>
      </c>
      <c r="C49" s="56" t="s">
        <v>49</v>
      </c>
      <c r="D49" s="65">
        <f>SUM(D50:D50)</f>
        <v>1.8586189043506101</v>
      </c>
      <c r="E49" s="65">
        <f>SUM(E50:E50)</f>
        <v>5.3650946499999996</v>
      </c>
      <c r="F49" s="66">
        <f>SUM(F50:F50)</f>
        <v>0</v>
      </c>
      <c r="G49" s="66">
        <f>SUM(G50:G50)</f>
        <v>-2.3858208085285271E-2</v>
      </c>
      <c r="H49" s="66" t="e">
        <f>J50/#REF!</f>
        <v>#REF!</v>
      </c>
      <c r="I49" s="65">
        <f t="shared" ref="I49:W49" si="25">SUM(I50:I50)</f>
        <v>0.48521334010748574</v>
      </c>
      <c r="J49" s="65">
        <f t="shared" si="25"/>
        <v>4.9566628168399998</v>
      </c>
      <c r="K49" s="65">
        <f t="shared" si="25"/>
        <v>4.9566628168399998</v>
      </c>
      <c r="L49" s="65">
        <f t="shared" si="25"/>
        <v>5.0703526199999995</v>
      </c>
      <c r="M49" s="65">
        <f t="shared" si="25"/>
        <v>0</v>
      </c>
      <c r="N49" s="65">
        <f t="shared" si="25"/>
        <v>0</v>
      </c>
      <c r="O49" s="65">
        <f t="shared" si="25"/>
        <v>0</v>
      </c>
      <c r="P49" s="65">
        <f t="shared" si="25"/>
        <v>0</v>
      </c>
      <c r="Q49" s="65">
        <f t="shared" si="25"/>
        <v>0</v>
      </c>
      <c r="R49" s="65">
        <f t="shared" si="25"/>
        <v>0</v>
      </c>
      <c r="S49" s="65">
        <f t="shared" si="25"/>
        <v>4.9566628168399998</v>
      </c>
      <c r="T49" s="65">
        <f t="shared" si="25"/>
        <v>5.0703526199999995</v>
      </c>
      <c r="U49" s="65">
        <f t="shared" si="25"/>
        <v>-2.3858208085285271E-2</v>
      </c>
      <c r="V49" s="65">
        <f t="shared" si="25"/>
        <v>-0.11368980315999977</v>
      </c>
      <c r="W49" s="65">
        <f t="shared" si="25"/>
        <v>0.11368980315999977</v>
      </c>
      <c r="X49" s="67" t="str">
        <f t="shared" si="6"/>
        <v>нд</v>
      </c>
      <c r="Y49" s="54" t="s">
        <v>50</v>
      </c>
      <c r="Z49" s="63"/>
      <c r="AA49" s="63"/>
    </row>
    <row r="50" spans="1:27" ht="31.5" x14ac:dyDescent="0.25">
      <c r="A50" s="56" t="s">
        <v>101</v>
      </c>
      <c r="B50" s="68" t="str">
        <f>[1]J0214_1037000158513_10_69_0!B50</f>
        <v>Установка системы телемеханики и диспетчеризации</v>
      </c>
      <c r="C50" s="54" t="str">
        <f>[1]J0214_1037000158513_10_69_0!C50</f>
        <v>J_000006089</v>
      </c>
      <c r="D50" s="65">
        <v>1.8586189043506101</v>
      </c>
      <c r="E50" s="65">
        <v>5.3650946499999996</v>
      </c>
      <c r="F50" s="66"/>
      <c r="G50" s="66">
        <f>I50-L50/H50</f>
        <v>-2.3858208085285271E-2</v>
      </c>
      <c r="H50" s="66">
        <v>9.9600000000000009</v>
      </c>
      <c r="I50" s="65">
        <v>0.48521334010748574</v>
      </c>
      <c r="J50" s="65">
        <v>4.9566628168399998</v>
      </c>
      <c r="K50" s="65">
        <f t="shared" ref="K50:L50" si="26">M50+O50+Q50+S50</f>
        <v>4.9566628168399998</v>
      </c>
      <c r="L50" s="65">
        <f t="shared" si="26"/>
        <v>5.0703526199999995</v>
      </c>
      <c r="M50" s="65">
        <f>[1]J0214_1037000158513_13_69_0!M53</f>
        <v>0</v>
      </c>
      <c r="N50" s="65">
        <f>[1]J0214_1037000158513_13_69_0!AV53</f>
        <v>0</v>
      </c>
      <c r="O50" s="65">
        <f>[1]J0214_1037000158513_13_69_0!T53</f>
        <v>0</v>
      </c>
      <c r="P50" s="65">
        <v>0</v>
      </c>
      <c r="Q50" s="65">
        <f>[1]J0214_1037000158513_13_69_0!AA53</f>
        <v>0</v>
      </c>
      <c r="R50" s="65">
        <v>0</v>
      </c>
      <c r="S50" s="65">
        <f>[1]J0214_1037000158513_13_69_0!AH53</f>
        <v>4.9566628168399998</v>
      </c>
      <c r="T50" s="65">
        <v>5.0703526199999995</v>
      </c>
      <c r="U50" s="69">
        <v>-2.3858208085285271E-2</v>
      </c>
      <c r="V50" s="65">
        <f>J50-L50</f>
        <v>-0.11368980315999977</v>
      </c>
      <c r="W50" s="65">
        <f>(N50+P50+R50+T50)-(M50+O50+Q50+S50)</f>
        <v>0.11368980315999977</v>
      </c>
      <c r="X50" s="67">
        <f>IFERROR((W50)/(M50+O50+Q50+S50),"нд")</f>
        <v>2.2936763576845428E-2</v>
      </c>
      <c r="Y50" s="54" t="s">
        <v>50</v>
      </c>
      <c r="Z50" s="63"/>
      <c r="AA50" s="63"/>
    </row>
    <row r="51" spans="1:27" ht="47.25" x14ac:dyDescent="0.25">
      <c r="A51" s="56" t="s">
        <v>102</v>
      </c>
      <c r="B51" s="64" t="s">
        <v>103</v>
      </c>
      <c r="C51" s="56" t="s">
        <v>49</v>
      </c>
      <c r="D51" s="65">
        <f t="shared" ref="D51:G51" si="27">SUM(D52,D53)</f>
        <v>0</v>
      </c>
      <c r="E51" s="65">
        <f t="shared" si="27"/>
        <v>0</v>
      </c>
      <c r="F51" s="66">
        <f t="shared" si="27"/>
        <v>0</v>
      </c>
      <c r="G51" s="66">
        <f t="shared" si="27"/>
        <v>0</v>
      </c>
      <c r="H51" s="66"/>
      <c r="I51" s="65">
        <f t="shared" ref="I51:W51" si="28">SUM(I52,I53)</f>
        <v>0</v>
      </c>
      <c r="J51" s="65">
        <f t="shared" si="28"/>
        <v>0</v>
      </c>
      <c r="K51" s="65">
        <f t="shared" si="28"/>
        <v>0</v>
      </c>
      <c r="L51" s="65">
        <f t="shared" si="28"/>
        <v>0</v>
      </c>
      <c r="M51" s="65">
        <f t="shared" si="28"/>
        <v>0</v>
      </c>
      <c r="N51" s="65">
        <f t="shared" si="28"/>
        <v>0</v>
      </c>
      <c r="O51" s="65">
        <f t="shared" si="28"/>
        <v>0</v>
      </c>
      <c r="P51" s="65">
        <f t="shared" si="28"/>
        <v>0</v>
      </c>
      <c r="Q51" s="65">
        <f t="shared" si="28"/>
        <v>0</v>
      </c>
      <c r="R51" s="65">
        <f t="shared" si="28"/>
        <v>0</v>
      </c>
      <c r="S51" s="65">
        <f t="shared" si="28"/>
        <v>0</v>
      </c>
      <c r="T51" s="65">
        <f t="shared" si="28"/>
        <v>0</v>
      </c>
      <c r="U51" s="65">
        <f t="shared" si="28"/>
        <v>0</v>
      </c>
      <c r="V51" s="65">
        <f t="shared" si="28"/>
        <v>0</v>
      </c>
      <c r="W51" s="65">
        <f t="shared" si="28"/>
        <v>0</v>
      </c>
      <c r="X51" s="67" t="str">
        <f t="shared" ref="X51:X74" si="29">IFERROR((W51)/(M51+O51+Q51),"нд")</f>
        <v>нд</v>
      </c>
      <c r="Y51" s="54" t="s">
        <v>50</v>
      </c>
      <c r="Z51" s="63"/>
      <c r="AA51" s="63"/>
    </row>
    <row r="52" spans="1:27" ht="31.5" x14ac:dyDescent="0.25">
      <c r="A52" s="56" t="s">
        <v>104</v>
      </c>
      <c r="B52" s="64" t="s">
        <v>105</v>
      </c>
      <c r="C52" s="56" t="s">
        <v>49</v>
      </c>
      <c r="D52" s="65">
        <v>0</v>
      </c>
      <c r="E52" s="65">
        <v>0</v>
      </c>
      <c r="F52" s="66">
        <v>0</v>
      </c>
      <c r="G52" s="66">
        <v>0</v>
      </c>
      <c r="H52" s="66"/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7" t="str">
        <f t="shared" si="29"/>
        <v>нд</v>
      </c>
      <c r="Y52" s="54" t="s">
        <v>50</v>
      </c>
      <c r="Z52" s="63"/>
      <c r="AA52" s="63"/>
    </row>
    <row r="53" spans="1:27" ht="47.25" x14ac:dyDescent="0.25">
      <c r="A53" s="56" t="s">
        <v>106</v>
      </c>
      <c r="B53" s="64" t="s">
        <v>107</v>
      </c>
      <c r="C53" s="56" t="s">
        <v>49</v>
      </c>
      <c r="D53" s="65">
        <v>0</v>
      </c>
      <c r="E53" s="65">
        <v>0</v>
      </c>
      <c r="F53" s="66">
        <v>0</v>
      </c>
      <c r="G53" s="66">
        <v>0</v>
      </c>
      <c r="H53" s="66"/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7" t="str">
        <f t="shared" si="29"/>
        <v>нд</v>
      </c>
      <c r="Y53" s="54" t="s">
        <v>50</v>
      </c>
      <c r="Z53" s="63"/>
      <c r="AA53" s="63"/>
    </row>
    <row r="54" spans="1:27" ht="47.25" x14ac:dyDescent="0.25">
      <c r="A54" s="56" t="s">
        <v>108</v>
      </c>
      <c r="B54" s="64" t="s">
        <v>109</v>
      </c>
      <c r="C54" s="56" t="s">
        <v>49</v>
      </c>
      <c r="D54" s="65">
        <f>SUM(D55,D57,D58,D59,D60,D61,D62,D63)</f>
        <v>7.5208031342034793</v>
      </c>
      <c r="E54" s="65">
        <f>SUM(E55,E57,E58,E59,E60,E61,E62,E63)</f>
        <v>41.46422106</v>
      </c>
      <c r="F54" s="66">
        <f>SUM(F55,F57,F58,F59,F60,F61,F62,F63)</f>
        <v>0</v>
      </c>
      <c r="G54" s="66">
        <f>SUM(G55,G57,G58,G59,G60,G61,G62,G63)</f>
        <v>-7.1857143974269011E-2</v>
      </c>
      <c r="H54" s="66"/>
      <c r="I54" s="65">
        <f t="shared" ref="I54:W54" si="30">SUM(I55,I57,I58,I59,I60,I61,I62,I63)</f>
        <v>1.4363244366602688</v>
      </c>
      <c r="J54" s="65">
        <f t="shared" si="30"/>
        <v>14.966500630000001</v>
      </c>
      <c r="K54" s="65">
        <f t="shared" si="30"/>
        <v>14.966500633333334</v>
      </c>
      <c r="L54" s="65">
        <f t="shared" si="30"/>
        <v>15.021488543119998</v>
      </c>
      <c r="M54" s="65">
        <f t="shared" si="30"/>
        <v>2.2109999999999999</v>
      </c>
      <c r="N54" s="65">
        <f t="shared" si="30"/>
        <v>4.4100187100000001</v>
      </c>
      <c r="O54" s="65">
        <f t="shared" si="30"/>
        <v>4.2518335444444446</v>
      </c>
      <c r="P54" s="65">
        <f t="shared" si="30"/>
        <v>4.9708259300000002</v>
      </c>
      <c r="Q54" s="65">
        <f t="shared" si="30"/>
        <v>4.2518335444444446</v>
      </c>
      <c r="R54" s="65">
        <f t="shared" si="30"/>
        <v>4.7770980931200002</v>
      </c>
      <c r="S54" s="65">
        <f t="shared" si="30"/>
        <v>4.2518335444444446</v>
      </c>
      <c r="T54" s="65">
        <f t="shared" si="30"/>
        <v>0.86354580999999997</v>
      </c>
      <c r="U54" s="65">
        <f t="shared" si="30"/>
        <v>-7.1857143974269011E-2</v>
      </c>
      <c r="V54" s="65">
        <f t="shared" si="30"/>
        <v>-5.4987913119997955E-2</v>
      </c>
      <c r="W54" s="65">
        <f t="shared" si="30"/>
        <v>5.4987909786664346E-2</v>
      </c>
      <c r="X54" s="67">
        <f t="shared" si="29"/>
        <v>5.132022239280473E-3</v>
      </c>
      <c r="Y54" s="54" t="s">
        <v>50</v>
      </c>
      <c r="Z54" s="63"/>
      <c r="AA54" s="63"/>
    </row>
    <row r="55" spans="1:27" ht="47.25" x14ac:dyDescent="0.25">
      <c r="A55" s="56" t="s">
        <v>110</v>
      </c>
      <c r="B55" s="64" t="s">
        <v>111</v>
      </c>
      <c r="C55" s="56" t="s">
        <v>49</v>
      </c>
      <c r="D55" s="65">
        <f>SUM(D56:D56)</f>
        <v>7.5208031342034793</v>
      </c>
      <c r="E55" s="65">
        <f>SUM(E56:E56)</f>
        <v>41.46422106</v>
      </c>
      <c r="F55" s="66">
        <f>SUM(F56:F56)</f>
        <v>0</v>
      </c>
      <c r="G55" s="66">
        <f>SUM(G56:G56)</f>
        <v>-7.1857143974269011E-2</v>
      </c>
      <c r="H55" s="66"/>
      <c r="I55" s="65">
        <f t="shared" ref="I55:W55" si="31">SUM(I56:I56)</f>
        <v>1.4363244366602688</v>
      </c>
      <c r="J55" s="65">
        <f t="shared" si="31"/>
        <v>14.966500630000001</v>
      </c>
      <c r="K55" s="65">
        <f t="shared" si="31"/>
        <v>14.966500633333334</v>
      </c>
      <c r="L55" s="65">
        <f t="shared" si="31"/>
        <v>15.021488543119998</v>
      </c>
      <c r="M55" s="65">
        <f t="shared" si="31"/>
        <v>2.2109999999999999</v>
      </c>
      <c r="N55" s="65">
        <f t="shared" si="31"/>
        <v>4.4100187100000001</v>
      </c>
      <c r="O55" s="65">
        <f t="shared" si="31"/>
        <v>4.2518335444444446</v>
      </c>
      <c r="P55" s="65">
        <f t="shared" si="31"/>
        <v>4.9708259300000002</v>
      </c>
      <c r="Q55" s="65">
        <f t="shared" si="31"/>
        <v>4.2518335444444446</v>
      </c>
      <c r="R55" s="65">
        <f t="shared" si="31"/>
        <v>4.7770980931200002</v>
      </c>
      <c r="S55" s="65">
        <f t="shared" si="31"/>
        <v>4.2518335444444446</v>
      </c>
      <c r="T55" s="65">
        <f t="shared" si="31"/>
        <v>0.86354580999999997</v>
      </c>
      <c r="U55" s="65">
        <f t="shared" si="31"/>
        <v>-7.1857143974269011E-2</v>
      </c>
      <c r="V55" s="65">
        <f t="shared" si="31"/>
        <v>-5.4987913119997955E-2</v>
      </c>
      <c r="W55" s="65">
        <f t="shared" si="31"/>
        <v>5.4987909786664346E-2</v>
      </c>
      <c r="X55" s="67">
        <f t="shared" si="29"/>
        <v>5.132022239280473E-3</v>
      </c>
      <c r="Y55" s="54" t="s">
        <v>50</v>
      </c>
      <c r="Z55" s="63"/>
      <c r="AA55" s="63"/>
    </row>
    <row r="56" spans="1:27" ht="74.25" customHeight="1" x14ac:dyDescent="0.25">
      <c r="A56" s="56" t="s">
        <v>112</v>
      </c>
      <c r="B56" s="68" t="str">
        <f>[1]J0214_1037000158513_10_69_0!B56</f>
        <v>Установка учетов с АСКУЭ на границе балансовой принадлежности с потребителями, запитанными от ВЛ-0,4кВ</v>
      </c>
      <c r="C56" s="54" t="str">
        <f>[1]J0214_1037000158513_10_69_0!C56</f>
        <v>J_0000060024</v>
      </c>
      <c r="D56" s="65">
        <v>7.5208031342034793</v>
      </c>
      <c r="E56" s="65">
        <v>41.46422106</v>
      </c>
      <c r="F56" s="66"/>
      <c r="G56" s="66">
        <f>I56-L56/H56</f>
        <v>-7.1857143974269011E-2</v>
      </c>
      <c r="H56" s="66">
        <v>9.9600000000000009</v>
      </c>
      <c r="I56" s="65">
        <v>1.4363244366602688</v>
      </c>
      <c r="J56" s="65">
        <v>14.966500630000001</v>
      </c>
      <c r="K56" s="65">
        <f t="shared" ref="K56:L56" si="32">M56+O56+Q56+S56</f>
        <v>14.966500633333334</v>
      </c>
      <c r="L56" s="65">
        <f t="shared" si="32"/>
        <v>15.021488543119998</v>
      </c>
      <c r="M56" s="65">
        <f>[1]J0214_1037000158513_10_69_0!U56/1.2</f>
        <v>2.2109999999999999</v>
      </c>
      <c r="N56" s="65">
        <v>4.4100187100000001</v>
      </c>
      <c r="O56" s="65">
        <f>[1]J0214_1037000158513_10_69_0!W56/1.2</f>
        <v>4.2518335444444446</v>
      </c>
      <c r="P56" s="70">
        <v>4.9708259300000002</v>
      </c>
      <c r="Q56" s="65">
        <f>[1]J0214_1037000158513_10_69_0!Y56/1.2</f>
        <v>4.2518335444444446</v>
      </c>
      <c r="R56" s="65">
        <v>4.7770980931200002</v>
      </c>
      <c r="S56" s="65">
        <f>[1]J0214_1037000158513_10_69_0!AA56/1.2</f>
        <v>4.2518335444444446</v>
      </c>
      <c r="T56" s="65">
        <v>0.86354580999999997</v>
      </c>
      <c r="U56" s="69">
        <v>-7.1857143974269011E-2</v>
      </c>
      <c r="V56" s="65">
        <f t="shared" ref="V56" si="33">J56-L56</f>
        <v>-5.4987913119997955E-2</v>
      </c>
      <c r="W56" s="65">
        <f>(N56+P56+R56+T56)-(M56+O56+Q56+S56)</f>
        <v>5.4987909786664346E-2</v>
      </c>
      <c r="X56" s="67">
        <f>IFERROR((W56)/(M56+O56+Q56+S56),"нд")</f>
        <v>3.6740659111853761E-3</v>
      </c>
      <c r="Y56" s="54" t="s">
        <v>50</v>
      </c>
      <c r="Z56" s="63"/>
      <c r="AA56" s="63"/>
    </row>
    <row r="57" spans="1:27" ht="47.25" x14ac:dyDescent="0.25">
      <c r="A57" s="56" t="s">
        <v>113</v>
      </c>
      <c r="B57" s="64" t="s">
        <v>114</v>
      </c>
      <c r="C57" s="56" t="s">
        <v>49</v>
      </c>
      <c r="D57" s="65">
        <v>0</v>
      </c>
      <c r="E57" s="65">
        <v>0</v>
      </c>
      <c r="F57" s="66">
        <v>0</v>
      </c>
      <c r="G57" s="66">
        <v>0</v>
      </c>
      <c r="H57" s="66"/>
      <c r="I57" s="65">
        <v>0</v>
      </c>
      <c r="J57" s="65">
        <v>0</v>
      </c>
      <c r="K57" s="65">
        <v>0</v>
      </c>
      <c r="L57" s="65">
        <v>0</v>
      </c>
      <c r="M57" s="65">
        <v>0</v>
      </c>
      <c r="N57" s="65">
        <v>0</v>
      </c>
      <c r="O57" s="65">
        <v>0</v>
      </c>
      <c r="P57" s="65">
        <v>0</v>
      </c>
      <c r="Q57" s="65">
        <v>0</v>
      </c>
      <c r="R57" s="65">
        <v>0</v>
      </c>
      <c r="S57" s="65">
        <v>0</v>
      </c>
      <c r="T57" s="65">
        <v>0</v>
      </c>
      <c r="U57" s="65">
        <v>0</v>
      </c>
      <c r="V57" s="65">
        <v>0</v>
      </c>
      <c r="W57" s="65">
        <v>0</v>
      </c>
      <c r="X57" s="67" t="str">
        <f t="shared" si="29"/>
        <v>нд</v>
      </c>
      <c r="Y57" s="54" t="s">
        <v>50</v>
      </c>
      <c r="Z57" s="63"/>
      <c r="AA57" s="63"/>
    </row>
    <row r="58" spans="1:27" ht="31.5" x14ac:dyDescent="0.25">
      <c r="A58" s="56" t="s">
        <v>115</v>
      </c>
      <c r="B58" s="64" t="s">
        <v>116</v>
      </c>
      <c r="C58" s="56" t="s">
        <v>49</v>
      </c>
      <c r="D58" s="65">
        <v>0</v>
      </c>
      <c r="E58" s="65">
        <v>0</v>
      </c>
      <c r="F58" s="66">
        <v>0</v>
      </c>
      <c r="G58" s="66">
        <v>0</v>
      </c>
      <c r="H58" s="66"/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7" t="str">
        <f t="shared" si="29"/>
        <v>нд</v>
      </c>
      <c r="Y58" s="54" t="s">
        <v>50</v>
      </c>
      <c r="Z58" s="63"/>
      <c r="AA58" s="63"/>
    </row>
    <row r="59" spans="1:27" ht="47.25" x14ac:dyDescent="0.25">
      <c r="A59" s="56" t="s">
        <v>117</v>
      </c>
      <c r="B59" s="64" t="s">
        <v>118</v>
      </c>
      <c r="C59" s="56" t="s">
        <v>49</v>
      </c>
      <c r="D59" s="65">
        <v>0</v>
      </c>
      <c r="E59" s="65">
        <v>0</v>
      </c>
      <c r="F59" s="66">
        <v>0</v>
      </c>
      <c r="G59" s="66">
        <v>0</v>
      </c>
      <c r="H59" s="66"/>
      <c r="I59" s="65">
        <v>0</v>
      </c>
      <c r="J59" s="65">
        <v>0</v>
      </c>
      <c r="K59" s="65">
        <v>0</v>
      </c>
      <c r="L59" s="65">
        <v>0</v>
      </c>
      <c r="M59" s="65">
        <v>0</v>
      </c>
      <c r="N59" s="65">
        <v>0</v>
      </c>
      <c r="O59" s="65">
        <v>0</v>
      </c>
      <c r="P59" s="65">
        <v>0</v>
      </c>
      <c r="Q59" s="65">
        <v>0</v>
      </c>
      <c r="R59" s="65">
        <v>0</v>
      </c>
      <c r="S59" s="65">
        <v>0</v>
      </c>
      <c r="T59" s="65">
        <v>0</v>
      </c>
      <c r="U59" s="65">
        <v>0</v>
      </c>
      <c r="V59" s="65">
        <v>0</v>
      </c>
      <c r="W59" s="65">
        <v>0</v>
      </c>
      <c r="X59" s="67" t="str">
        <f t="shared" si="29"/>
        <v>нд</v>
      </c>
      <c r="Y59" s="54" t="s">
        <v>50</v>
      </c>
      <c r="Z59" s="63"/>
      <c r="AA59" s="63"/>
    </row>
    <row r="60" spans="1:27" ht="63" x14ac:dyDescent="0.25">
      <c r="A60" s="56" t="s">
        <v>119</v>
      </c>
      <c r="B60" s="64" t="s">
        <v>120</v>
      </c>
      <c r="C60" s="56" t="s">
        <v>49</v>
      </c>
      <c r="D60" s="65">
        <v>0</v>
      </c>
      <c r="E60" s="65">
        <v>0</v>
      </c>
      <c r="F60" s="66">
        <v>0</v>
      </c>
      <c r="G60" s="66">
        <v>0</v>
      </c>
      <c r="H60" s="66"/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7" t="str">
        <f t="shared" si="29"/>
        <v>нд</v>
      </c>
      <c r="Y60" s="54" t="s">
        <v>50</v>
      </c>
      <c r="Z60" s="63"/>
      <c r="AA60" s="63"/>
    </row>
    <row r="61" spans="1:27" ht="63" x14ac:dyDescent="0.25">
      <c r="A61" s="56" t="s">
        <v>121</v>
      </c>
      <c r="B61" s="64" t="s">
        <v>122</v>
      </c>
      <c r="C61" s="56" t="s">
        <v>49</v>
      </c>
      <c r="D61" s="65">
        <v>0</v>
      </c>
      <c r="E61" s="65">
        <v>0</v>
      </c>
      <c r="F61" s="66">
        <v>0</v>
      </c>
      <c r="G61" s="66">
        <v>0</v>
      </c>
      <c r="H61" s="66"/>
      <c r="I61" s="65">
        <v>0</v>
      </c>
      <c r="J61" s="65">
        <v>0</v>
      </c>
      <c r="K61" s="65">
        <v>0</v>
      </c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>
        <v>0</v>
      </c>
      <c r="S61" s="65">
        <v>0</v>
      </c>
      <c r="T61" s="65">
        <v>0</v>
      </c>
      <c r="U61" s="65">
        <v>0</v>
      </c>
      <c r="V61" s="65">
        <v>0</v>
      </c>
      <c r="W61" s="65">
        <v>0</v>
      </c>
      <c r="X61" s="67" t="str">
        <f t="shared" si="29"/>
        <v>нд</v>
      </c>
      <c r="Y61" s="54" t="s">
        <v>50</v>
      </c>
      <c r="Z61" s="63"/>
      <c r="AA61" s="63"/>
    </row>
    <row r="62" spans="1:27" ht="47.25" x14ac:dyDescent="0.25">
      <c r="A62" s="56" t="s">
        <v>123</v>
      </c>
      <c r="B62" s="64" t="s">
        <v>124</v>
      </c>
      <c r="C62" s="56" t="s">
        <v>49</v>
      </c>
      <c r="D62" s="65">
        <v>0</v>
      </c>
      <c r="E62" s="65">
        <v>0</v>
      </c>
      <c r="F62" s="66">
        <v>0</v>
      </c>
      <c r="G62" s="66">
        <v>0</v>
      </c>
      <c r="H62" s="66"/>
      <c r="I62" s="65">
        <v>0</v>
      </c>
      <c r="J62" s="65">
        <v>0</v>
      </c>
      <c r="K62" s="65">
        <v>0</v>
      </c>
      <c r="L62" s="65">
        <v>0</v>
      </c>
      <c r="M62" s="65">
        <v>0</v>
      </c>
      <c r="N62" s="65">
        <v>0</v>
      </c>
      <c r="O62" s="65">
        <v>0</v>
      </c>
      <c r="P62" s="65">
        <v>0</v>
      </c>
      <c r="Q62" s="65">
        <v>0</v>
      </c>
      <c r="R62" s="65">
        <v>0</v>
      </c>
      <c r="S62" s="65">
        <v>0</v>
      </c>
      <c r="T62" s="65">
        <v>0</v>
      </c>
      <c r="U62" s="65">
        <v>0</v>
      </c>
      <c r="V62" s="65">
        <v>0</v>
      </c>
      <c r="W62" s="65">
        <v>0</v>
      </c>
      <c r="X62" s="67" t="str">
        <f t="shared" si="29"/>
        <v>нд</v>
      </c>
      <c r="Y62" s="54" t="s">
        <v>50</v>
      </c>
      <c r="Z62" s="63"/>
      <c r="AA62" s="63"/>
    </row>
    <row r="63" spans="1:27" ht="63" x14ac:dyDescent="0.25">
      <c r="A63" s="56" t="s">
        <v>125</v>
      </c>
      <c r="B63" s="64" t="s">
        <v>126</v>
      </c>
      <c r="C63" s="56" t="s">
        <v>49</v>
      </c>
      <c r="D63" s="65">
        <v>0</v>
      </c>
      <c r="E63" s="65">
        <v>0</v>
      </c>
      <c r="F63" s="66">
        <v>0</v>
      </c>
      <c r="G63" s="66">
        <v>0</v>
      </c>
      <c r="H63" s="66"/>
      <c r="I63" s="65">
        <v>0</v>
      </c>
      <c r="J63" s="65">
        <v>0</v>
      </c>
      <c r="K63" s="65">
        <v>0</v>
      </c>
      <c r="L63" s="65">
        <v>0</v>
      </c>
      <c r="M63" s="65">
        <v>0</v>
      </c>
      <c r="N63" s="65">
        <v>0</v>
      </c>
      <c r="O63" s="65">
        <v>0</v>
      </c>
      <c r="P63" s="65">
        <v>0</v>
      </c>
      <c r="Q63" s="65">
        <v>0</v>
      </c>
      <c r="R63" s="65">
        <v>0</v>
      </c>
      <c r="S63" s="65">
        <v>0</v>
      </c>
      <c r="T63" s="65">
        <v>0</v>
      </c>
      <c r="U63" s="65">
        <v>0</v>
      </c>
      <c r="V63" s="65">
        <v>0</v>
      </c>
      <c r="W63" s="65">
        <v>0</v>
      </c>
      <c r="X63" s="67" t="str">
        <f t="shared" si="29"/>
        <v>нд</v>
      </c>
      <c r="Y63" s="54" t="s">
        <v>50</v>
      </c>
      <c r="Z63" s="63"/>
      <c r="AA63" s="63"/>
    </row>
    <row r="64" spans="1:27" ht="63" x14ac:dyDescent="0.25">
      <c r="A64" s="56" t="s">
        <v>127</v>
      </c>
      <c r="B64" s="64" t="s">
        <v>128</v>
      </c>
      <c r="C64" s="56" t="s">
        <v>49</v>
      </c>
      <c r="D64" s="65">
        <f t="shared" ref="D64:G64" si="34">SUM(D65,D66)</f>
        <v>0</v>
      </c>
      <c r="E64" s="65">
        <f t="shared" si="34"/>
        <v>0</v>
      </c>
      <c r="F64" s="66">
        <f t="shared" si="34"/>
        <v>0</v>
      </c>
      <c r="G64" s="66">
        <f t="shared" si="34"/>
        <v>0</v>
      </c>
      <c r="H64" s="66"/>
      <c r="I64" s="65">
        <f t="shared" ref="I64:W64" si="35">SUM(I65,I66)</f>
        <v>0</v>
      </c>
      <c r="J64" s="65">
        <f t="shared" si="35"/>
        <v>0</v>
      </c>
      <c r="K64" s="65">
        <f t="shared" si="35"/>
        <v>0</v>
      </c>
      <c r="L64" s="65">
        <f t="shared" si="35"/>
        <v>0</v>
      </c>
      <c r="M64" s="65">
        <f t="shared" si="35"/>
        <v>0</v>
      </c>
      <c r="N64" s="65">
        <f t="shared" si="35"/>
        <v>0</v>
      </c>
      <c r="O64" s="65">
        <f t="shared" si="35"/>
        <v>0</v>
      </c>
      <c r="P64" s="65">
        <f t="shared" si="35"/>
        <v>0</v>
      </c>
      <c r="Q64" s="65">
        <f t="shared" si="35"/>
        <v>0</v>
      </c>
      <c r="R64" s="65">
        <f t="shared" si="35"/>
        <v>0</v>
      </c>
      <c r="S64" s="65">
        <f t="shared" si="35"/>
        <v>0</v>
      </c>
      <c r="T64" s="65">
        <f t="shared" si="35"/>
        <v>0</v>
      </c>
      <c r="U64" s="65">
        <f t="shared" si="35"/>
        <v>0</v>
      </c>
      <c r="V64" s="65">
        <f t="shared" si="35"/>
        <v>0</v>
      </c>
      <c r="W64" s="65">
        <f t="shared" si="35"/>
        <v>0</v>
      </c>
      <c r="X64" s="67" t="str">
        <f t="shared" si="29"/>
        <v>нд</v>
      </c>
      <c r="Y64" s="54" t="s">
        <v>50</v>
      </c>
      <c r="Z64" s="63"/>
      <c r="AA64" s="63"/>
    </row>
    <row r="65" spans="1:27" ht="31.5" x14ac:dyDescent="0.25">
      <c r="A65" s="56" t="s">
        <v>129</v>
      </c>
      <c r="B65" s="64" t="s">
        <v>130</v>
      </c>
      <c r="C65" s="56" t="s">
        <v>49</v>
      </c>
      <c r="D65" s="65" t="s">
        <v>50</v>
      </c>
      <c r="E65" s="65" t="s">
        <v>50</v>
      </c>
      <c r="F65" s="66" t="s">
        <v>50</v>
      </c>
      <c r="G65" s="66" t="s">
        <v>50</v>
      </c>
      <c r="H65" s="66"/>
      <c r="I65" s="65" t="s">
        <v>50</v>
      </c>
      <c r="J65" s="65" t="s">
        <v>50</v>
      </c>
      <c r="K65" s="65" t="s">
        <v>50</v>
      </c>
      <c r="L65" s="65" t="s">
        <v>50</v>
      </c>
      <c r="M65" s="65" t="s">
        <v>50</v>
      </c>
      <c r="N65" s="65" t="s">
        <v>50</v>
      </c>
      <c r="O65" s="65" t="s">
        <v>50</v>
      </c>
      <c r="P65" s="65" t="s">
        <v>50</v>
      </c>
      <c r="Q65" s="65" t="s">
        <v>50</v>
      </c>
      <c r="R65" s="65" t="s">
        <v>50</v>
      </c>
      <c r="S65" s="65" t="s">
        <v>50</v>
      </c>
      <c r="T65" s="65" t="s">
        <v>50</v>
      </c>
      <c r="U65" s="65" t="s">
        <v>50</v>
      </c>
      <c r="V65" s="65" t="s">
        <v>50</v>
      </c>
      <c r="W65" s="65" t="s">
        <v>50</v>
      </c>
      <c r="X65" s="67" t="str">
        <f t="shared" si="29"/>
        <v>нд</v>
      </c>
      <c r="Y65" s="54" t="s">
        <v>50</v>
      </c>
      <c r="Z65" s="63"/>
      <c r="AA65" s="63"/>
    </row>
    <row r="66" spans="1:27" ht="47.25" x14ac:dyDescent="0.25">
      <c r="A66" s="56" t="s">
        <v>131</v>
      </c>
      <c r="B66" s="64" t="s">
        <v>132</v>
      </c>
      <c r="C66" s="56" t="s">
        <v>49</v>
      </c>
      <c r="D66" s="65" t="s">
        <v>50</v>
      </c>
      <c r="E66" s="65" t="s">
        <v>50</v>
      </c>
      <c r="F66" s="66" t="s">
        <v>50</v>
      </c>
      <c r="G66" s="66" t="s">
        <v>50</v>
      </c>
      <c r="H66" s="66"/>
      <c r="I66" s="65" t="s">
        <v>50</v>
      </c>
      <c r="J66" s="65" t="s">
        <v>50</v>
      </c>
      <c r="K66" s="65" t="s">
        <v>50</v>
      </c>
      <c r="L66" s="65" t="s">
        <v>50</v>
      </c>
      <c r="M66" s="65" t="s">
        <v>50</v>
      </c>
      <c r="N66" s="65" t="s">
        <v>50</v>
      </c>
      <c r="O66" s="65" t="s">
        <v>50</v>
      </c>
      <c r="P66" s="65" t="s">
        <v>50</v>
      </c>
      <c r="Q66" s="65" t="s">
        <v>50</v>
      </c>
      <c r="R66" s="65" t="s">
        <v>50</v>
      </c>
      <c r="S66" s="65" t="s">
        <v>50</v>
      </c>
      <c r="T66" s="65" t="s">
        <v>50</v>
      </c>
      <c r="U66" s="65" t="s">
        <v>50</v>
      </c>
      <c r="V66" s="65" t="s">
        <v>50</v>
      </c>
      <c r="W66" s="65" t="s">
        <v>50</v>
      </c>
      <c r="X66" s="67" t="str">
        <f t="shared" si="29"/>
        <v>нд</v>
      </c>
      <c r="Y66" s="54" t="s">
        <v>50</v>
      </c>
      <c r="Z66" s="63"/>
      <c r="AA66" s="63"/>
    </row>
    <row r="67" spans="1:27" ht="63" x14ac:dyDescent="0.25">
      <c r="A67" s="56" t="s">
        <v>133</v>
      </c>
      <c r="B67" s="64" t="s">
        <v>134</v>
      </c>
      <c r="C67" s="56" t="s">
        <v>49</v>
      </c>
      <c r="D67" s="65">
        <f t="shared" ref="D67:G67" si="36">SUM(D68,D69)</f>
        <v>0</v>
      </c>
      <c r="E67" s="65">
        <f t="shared" si="36"/>
        <v>0</v>
      </c>
      <c r="F67" s="66">
        <f t="shared" si="36"/>
        <v>0</v>
      </c>
      <c r="G67" s="66">
        <f t="shared" si="36"/>
        <v>0</v>
      </c>
      <c r="H67" s="66"/>
      <c r="I67" s="65">
        <f t="shared" ref="I67:W67" si="37">SUM(I68,I69)</f>
        <v>0</v>
      </c>
      <c r="J67" s="65">
        <f t="shared" si="37"/>
        <v>0</v>
      </c>
      <c r="K67" s="65">
        <f t="shared" si="37"/>
        <v>0</v>
      </c>
      <c r="L67" s="65">
        <f t="shared" si="37"/>
        <v>0</v>
      </c>
      <c r="M67" s="65">
        <f t="shared" si="37"/>
        <v>0</v>
      </c>
      <c r="N67" s="65">
        <f t="shared" si="37"/>
        <v>0</v>
      </c>
      <c r="O67" s="65">
        <f t="shared" si="37"/>
        <v>0</v>
      </c>
      <c r="P67" s="65">
        <f t="shared" si="37"/>
        <v>0</v>
      </c>
      <c r="Q67" s="65">
        <f t="shared" si="37"/>
        <v>0</v>
      </c>
      <c r="R67" s="65">
        <f t="shared" si="37"/>
        <v>0</v>
      </c>
      <c r="S67" s="65">
        <f t="shared" si="37"/>
        <v>0</v>
      </c>
      <c r="T67" s="65">
        <f t="shared" si="37"/>
        <v>0</v>
      </c>
      <c r="U67" s="65">
        <f t="shared" si="37"/>
        <v>0</v>
      </c>
      <c r="V67" s="65">
        <f t="shared" si="37"/>
        <v>0</v>
      </c>
      <c r="W67" s="65">
        <f t="shared" si="37"/>
        <v>0</v>
      </c>
      <c r="X67" s="67" t="str">
        <f t="shared" si="29"/>
        <v>нд</v>
      </c>
      <c r="Y67" s="54" t="s">
        <v>50</v>
      </c>
      <c r="Z67" s="63"/>
      <c r="AA67" s="63"/>
    </row>
    <row r="68" spans="1:27" ht="63" x14ac:dyDescent="0.25">
      <c r="A68" s="56" t="s">
        <v>135</v>
      </c>
      <c r="B68" s="64" t="s">
        <v>136</v>
      </c>
      <c r="C68" s="56" t="s">
        <v>49</v>
      </c>
      <c r="D68" s="65">
        <v>0</v>
      </c>
      <c r="E68" s="65">
        <v>0</v>
      </c>
      <c r="F68" s="66">
        <v>0</v>
      </c>
      <c r="G68" s="66">
        <v>0</v>
      </c>
      <c r="H68" s="66"/>
      <c r="I68" s="65">
        <v>0</v>
      </c>
      <c r="J68" s="65">
        <v>0</v>
      </c>
      <c r="K68" s="65">
        <v>0</v>
      </c>
      <c r="L68" s="65">
        <v>0</v>
      </c>
      <c r="M68" s="65">
        <v>0</v>
      </c>
      <c r="N68" s="65">
        <v>0</v>
      </c>
      <c r="O68" s="65">
        <v>0</v>
      </c>
      <c r="P68" s="65">
        <v>0</v>
      </c>
      <c r="Q68" s="65">
        <v>0</v>
      </c>
      <c r="R68" s="65">
        <v>0</v>
      </c>
      <c r="S68" s="65">
        <v>0</v>
      </c>
      <c r="T68" s="65">
        <v>0</v>
      </c>
      <c r="U68" s="65">
        <v>0</v>
      </c>
      <c r="V68" s="65">
        <v>0</v>
      </c>
      <c r="W68" s="65">
        <v>0</v>
      </c>
      <c r="X68" s="67" t="str">
        <f t="shared" si="29"/>
        <v>нд</v>
      </c>
      <c r="Y68" s="54" t="s">
        <v>50</v>
      </c>
      <c r="Z68" s="63"/>
      <c r="AA68" s="63"/>
    </row>
    <row r="69" spans="1:27" ht="63" x14ac:dyDescent="0.25">
      <c r="A69" s="56" t="s">
        <v>137</v>
      </c>
      <c r="B69" s="64" t="s">
        <v>138</v>
      </c>
      <c r="C69" s="56" t="s">
        <v>49</v>
      </c>
      <c r="D69" s="65">
        <v>0</v>
      </c>
      <c r="E69" s="65">
        <v>0</v>
      </c>
      <c r="F69" s="65">
        <v>0</v>
      </c>
      <c r="G69" s="65">
        <v>0</v>
      </c>
      <c r="H69" s="65"/>
      <c r="I69" s="65">
        <v>0</v>
      </c>
      <c r="J69" s="65">
        <v>0</v>
      </c>
      <c r="K69" s="65">
        <v>0</v>
      </c>
      <c r="L69" s="65">
        <v>0</v>
      </c>
      <c r="M69" s="65">
        <v>0</v>
      </c>
      <c r="N69" s="65">
        <v>0</v>
      </c>
      <c r="O69" s="65">
        <v>0</v>
      </c>
      <c r="P69" s="65">
        <v>0</v>
      </c>
      <c r="Q69" s="65">
        <v>0</v>
      </c>
      <c r="R69" s="65">
        <v>0</v>
      </c>
      <c r="S69" s="65">
        <v>0</v>
      </c>
      <c r="T69" s="65">
        <v>0</v>
      </c>
      <c r="U69" s="65">
        <v>0</v>
      </c>
      <c r="V69" s="65">
        <v>0</v>
      </c>
      <c r="W69" s="65">
        <v>0</v>
      </c>
      <c r="X69" s="67" t="str">
        <f t="shared" si="29"/>
        <v>нд</v>
      </c>
      <c r="Y69" s="54" t="s">
        <v>50</v>
      </c>
      <c r="Z69" s="63"/>
      <c r="AA69" s="63"/>
    </row>
    <row r="70" spans="1:27" ht="47.25" x14ac:dyDescent="0.25">
      <c r="A70" s="56" t="s">
        <v>139</v>
      </c>
      <c r="B70" s="64" t="s">
        <v>140</v>
      </c>
      <c r="C70" s="56" t="s">
        <v>49</v>
      </c>
      <c r="D70" s="65">
        <f>SUM(D71:D72)</f>
        <v>23.372503628984507</v>
      </c>
      <c r="E70" s="65">
        <f>SUM(E71:E72)</f>
        <v>141.58813091000002</v>
      </c>
      <c r="F70" s="66">
        <f>SUM(F71:F72)</f>
        <v>0</v>
      </c>
      <c r="G70" s="66">
        <f>SUM(G71:G72)</f>
        <v>4.9040969474219986E-3</v>
      </c>
      <c r="H70" s="66"/>
      <c r="I70" s="65">
        <f t="shared" ref="I70:W70" si="38">SUM(I71:I72)</f>
        <v>4.2045824925297506</v>
      </c>
      <c r="J70" s="65">
        <f t="shared" si="38"/>
        <v>43.635785803280001</v>
      </c>
      <c r="K70" s="65">
        <f t="shared" si="38"/>
        <v>43.635785803280008</v>
      </c>
      <c r="L70" s="65">
        <f t="shared" si="38"/>
        <v>41.828796819999994</v>
      </c>
      <c r="M70" s="65">
        <f t="shared" si="38"/>
        <v>8.1250544624999996</v>
      </c>
      <c r="N70" s="65">
        <f t="shared" si="38"/>
        <v>4.5084962399999986</v>
      </c>
      <c r="O70" s="65">
        <f t="shared" si="38"/>
        <v>8.1250544625000014</v>
      </c>
      <c r="P70" s="65">
        <f t="shared" si="38"/>
        <v>6.1447849099999994</v>
      </c>
      <c r="Q70" s="65">
        <f t="shared" si="38"/>
        <v>8.1250544625000014</v>
      </c>
      <c r="R70" s="65">
        <f t="shared" si="38"/>
        <v>14.85037691</v>
      </c>
      <c r="S70" s="65">
        <f t="shared" si="38"/>
        <v>19.260622415780002</v>
      </c>
      <c r="T70" s="65">
        <f t="shared" si="38"/>
        <v>16.325138759999998</v>
      </c>
      <c r="U70" s="65">
        <f t="shared" si="38"/>
        <v>4.9040969474219986E-3</v>
      </c>
      <c r="V70" s="65">
        <f t="shared" si="38"/>
        <v>1.8069889832800019</v>
      </c>
      <c r="W70" s="65">
        <f t="shared" si="38"/>
        <v>-1.806988983280009</v>
      </c>
      <c r="X70" s="67">
        <f t="shared" si="29"/>
        <v>-7.4132384450258229E-2</v>
      </c>
      <c r="Y70" s="54" t="s">
        <v>50</v>
      </c>
      <c r="Z70" s="63"/>
      <c r="AA70" s="63"/>
    </row>
    <row r="71" spans="1:27" s="24" customFormat="1" ht="31.5" x14ac:dyDescent="0.2">
      <c r="A71" s="56" t="s">
        <v>141</v>
      </c>
      <c r="B71" s="68" t="str">
        <f>[1]J0214_1037000158513_10_69_0!B71</f>
        <v>Строительство и реконструкция сетей электроснабжения 0,4кВ</v>
      </c>
      <c r="C71" s="54" t="str">
        <f>[1]J0214_1037000158513_10_69_0!C71</f>
        <v>J_0000500016</v>
      </c>
      <c r="D71" s="65">
        <v>20.002133345827758</v>
      </c>
      <c r="E71" s="65">
        <v>117.53169655000001</v>
      </c>
      <c r="F71" s="66"/>
      <c r="G71" s="66">
        <f t="shared" ref="G71:G72" si="39">I71-L71/H71</f>
        <v>-0.15069536446746623</v>
      </c>
      <c r="H71" s="66">
        <v>9.9600000000000009</v>
      </c>
      <c r="I71" s="65">
        <v>3.1190228262955855</v>
      </c>
      <c r="J71" s="65">
        <v>32.500217849999999</v>
      </c>
      <c r="K71" s="65">
        <f t="shared" ref="K71:L72" si="40">M71+O71+Q71+S71</f>
        <v>32.500217850000006</v>
      </c>
      <c r="L71" s="65">
        <f t="shared" si="40"/>
        <v>32.566393179999999</v>
      </c>
      <c r="M71" s="65">
        <f>[1]J0214_1037000158513_13_69_0!M74</f>
        <v>8.1250544624999996</v>
      </c>
      <c r="N71" s="65">
        <v>4.5084962399999986</v>
      </c>
      <c r="O71" s="65">
        <f>[1]J0214_1037000158513_13_69_0!T74</f>
        <v>8.1250544625000014</v>
      </c>
      <c r="P71" s="65">
        <v>6.1447849099999994</v>
      </c>
      <c r="Q71" s="65">
        <f>[1]J0214_1037000158513_13_69_0!AA74</f>
        <v>8.1250544625000014</v>
      </c>
      <c r="R71" s="65">
        <v>14.85037691</v>
      </c>
      <c r="S71" s="65">
        <f>[1]J0214_1037000158513_13_69_0!AH74</f>
        <v>8.1250544625000014</v>
      </c>
      <c r="T71" s="65">
        <v>7.0627351200000001</v>
      </c>
      <c r="U71" s="69">
        <v>-0.15069536446746623</v>
      </c>
      <c r="V71" s="65">
        <f t="shared" ref="V71:V72" si="41">J71-L71</f>
        <v>-6.6175330000000088E-2</v>
      </c>
      <c r="W71" s="65">
        <f t="shared" ref="W71:W72" si="42">(N71+P71+R71+T71)-(M71+O71+Q71+S71)</f>
        <v>6.6175329999992982E-2</v>
      </c>
      <c r="X71" s="67">
        <f t="shared" ref="X71:X72" si="43">IFERROR((W71)/(M71+O71+Q71+S71),"нд")</f>
        <v>2.0361503515273507E-3</v>
      </c>
      <c r="Y71" s="54" t="s">
        <v>50</v>
      </c>
      <c r="Z71" s="63"/>
      <c r="AA71" s="71"/>
    </row>
    <row r="72" spans="1:27" ht="63" x14ac:dyDescent="0.25">
      <c r="A72" s="56" t="s">
        <v>142</v>
      </c>
      <c r="B72" s="68" t="str">
        <f>[1]J0214_1037000158513_10_69_0!B72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2" s="54" t="str">
        <f>[1]J0214_1037000158513_10_69_0!C72</f>
        <v>J_100456002</v>
      </c>
      <c r="D72" s="65">
        <v>3.3703702831567504</v>
      </c>
      <c r="E72" s="65">
        <v>24.056434360000001</v>
      </c>
      <c r="F72" s="66"/>
      <c r="G72" s="66">
        <f t="shared" si="39"/>
        <v>0.15559946141488823</v>
      </c>
      <c r="H72" s="66">
        <v>9.9600000000000009</v>
      </c>
      <c r="I72" s="65">
        <v>1.0855596662341651</v>
      </c>
      <c r="J72" s="65">
        <v>11.135567953280001</v>
      </c>
      <c r="K72" s="65">
        <f t="shared" si="40"/>
        <v>11.135567953280001</v>
      </c>
      <c r="L72" s="65">
        <f t="shared" si="40"/>
        <v>9.2624036399999987</v>
      </c>
      <c r="M72" s="65">
        <f>[1]J0214_1037000158513_13_69_0!M75</f>
        <v>0</v>
      </c>
      <c r="N72" s="65">
        <f>[1]J0214_1037000158513_13_69_0!AV75</f>
        <v>0</v>
      </c>
      <c r="O72" s="65">
        <f>[1]J0214_1037000158513_13_69_0!T75</f>
        <v>0</v>
      </c>
      <c r="P72" s="65">
        <v>0</v>
      </c>
      <c r="Q72" s="65">
        <f>[1]J0214_1037000158513_13_69_0!AA75</f>
        <v>0</v>
      </c>
      <c r="R72" s="65">
        <v>0</v>
      </c>
      <c r="S72" s="65">
        <f>[1]J0214_1037000158513_13_69_0!AH75</f>
        <v>11.135567953280001</v>
      </c>
      <c r="T72" s="65">
        <v>9.2624036399999987</v>
      </c>
      <c r="U72" s="69">
        <v>0.15559946141488823</v>
      </c>
      <c r="V72" s="65">
        <f t="shared" si="41"/>
        <v>1.873164313280002</v>
      </c>
      <c r="W72" s="65">
        <f t="shared" si="42"/>
        <v>-1.873164313280002</v>
      </c>
      <c r="X72" s="67">
        <f t="shared" si="43"/>
        <v>-0.16821452853944988</v>
      </c>
      <c r="Y72" s="72" t="str">
        <f>[1]J0214_1037000158513_10_69_0!AF72</f>
        <v>Изменение стоимости проектных работ и материалов по результатам закупочной процедуры</v>
      </c>
      <c r="Z72" s="63"/>
      <c r="AA72" s="63"/>
    </row>
    <row r="73" spans="1:27" ht="47.25" x14ac:dyDescent="0.25">
      <c r="A73" s="56" t="s">
        <v>143</v>
      </c>
      <c r="B73" s="64" t="s">
        <v>144</v>
      </c>
      <c r="C73" s="56" t="s">
        <v>49</v>
      </c>
      <c r="D73" s="65">
        <v>0</v>
      </c>
      <c r="E73" s="65">
        <v>0</v>
      </c>
      <c r="F73" s="66">
        <v>0</v>
      </c>
      <c r="G73" s="66">
        <v>0</v>
      </c>
      <c r="H73" s="66"/>
      <c r="I73" s="65">
        <v>0</v>
      </c>
      <c r="J73" s="65">
        <v>0</v>
      </c>
      <c r="K73" s="65">
        <v>0</v>
      </c>
      <c r="L73" s="65">
        <v>0</v>
      </c>
      <c r="M73" s="65">
        <v>0</v>
      </c>
      <c r="N73" s="65">
        <v>0</v>
      </c>
      <c r="O73" s="65">
        <v>0</v>
      </c>
      <c r="P73" s="65">
        <v>0</v>
      </c>
      <c r="Q73" s="65">
        <v>0</v>
      </c>
      <c r="R73" s="65">
        <v>0</v>
      </c>
      <c r="S73" s="65">
        <v>0</v>
      </c>
      <c r="T73" s="65">
        <v>0</v>
      </c>
      <c r="U73" s="65">
        <v>0</v>
      </c>
      <c r="V73" s="65">
        <v>0</v>
      </c>
      <c r="W73" s="65">
        <v>0</v>
      </c>
      <c r="X73" s="67" t="str">
        <f t="shared" si="29"/>
        <v>нд</v>
      </c>
      <c r="Y73" s="54" t="s">
        <v>50</v>
      </c>
      <c r="Z73" s="63"/>
      <c r="AA73" s="63"/>
    </row>
    <row r="74" spans="1:27" ht="31.5" x14ac:dyDescent="0.25">
      <c r="A74" s="56" t="s">
        <v>145</v>
      </c>
      <c r="B74" s="64" t="s">
        <v>146</v>
      </c>
      <c r="C74" s="56" t="s">
        <v>49</v>
      </c>
      <c r="D74" s="65">
        <f>SUM(D75:D79)</f>
        <v>24.953266581550018</v>
      </c>
      <c r="E74" s="65">
        <f>SUM(E75:E79)</f>
        <v>140.82161386000001</v>
      </c>
      <c r="F74" s="66">
        <f>SUM(F75:F79)</f>
        <v>0</v>
      </c>
      <c r="G74" s="66">
        <f>SUM(G75:G79)</f>
        <v>-0.35665641036046791</v>
      </c>
      <c r="H74" s="66"/>
      <c r="I74" s="65">
        <f t="shared" ref="I74:W74" si="44">SUM(I75:I79)</f>
        <v>10.416951225181702</v>
      </c>
      <c r="J74" s="65">
        <f t="shared" si="44"/>
        <v>108.81985572189467</v>
      </c>
      <c r="K74" s="65">
        <f t="shared" si="44"/>
        <v>108.81985572189463</v>
      </c>
      <c r="L74" s="65">
        <f t="shared" si="44"/>
        <v>107.30513205</v>
      </c>
      <c r="M74" s="65">
        <f t="shared" si="44"/>
        <v>0</v>
      </c>
      <c r="N74" s="65">
        <f t="shared" si="44"/>
        <v>0.60750000000000004</v>
      </c>
      <c r="O74" s="65">
        <f t="shared" si="44"/>
        <v>0</v>
      </c>
      <c r="P74" s="65">
        <f t="shared" si="44"/>
        <v>11.142041639999999</v>
      </c>
      <c r="Q74" s="65">
        <f t="shared" si="44"/>
        <v>0</v>
      </c>
      <c r="R74" s="65">
        <f t="shared" si="44"/>
        <v>18.903082990000001</v>
      </c>
      <c r="S74" s="65">
        <f t="shared" si="44"/>
        <v>108.81985572189463</v>
      </c>
      <c r="T74" s="65">
        <f t="shared" si="44"/>
        <v>76.652507420000006</v>
      </c>
      <c r="U74" s="65">
        <f t="shared" si="44"/>
        <v>-0.35665641036046791</v>
      </c>
      <c r="V74" s="65">
        <f t="shared" si="44"/>
        <v>1.5147236718946564</v>
      </c>
      <c r="W74" s="65">
        <f t="shared" si="44"/>
        <v>-1.5147236718946226</v>
      </c>
      <c r="X74" s="67" t="str">
        <f t="shared" si="29"/>
        <v>нд</v>
      </c>
      <c r="Y74" s="54" t="s">
        <v>50</v>
      </c>
      <c r="Z74" s="63"/>
      <c r="AA74" s="63"/>
    </row>
    <row r="75" spans="1:27" ht="34.5" customHeight="1" x14ac:dyDescent="0.25">
      <c r="A75" s="56" t="s">
        <v>147</v>
      </c>
      <c r="B75" s="68" t="str">
        <f>[1]J0214_1037000158513_10_69_0!B75</f>
        <v>Приобретение автогидроподъемника</v>
      </c>
      <c r="C75" s="54" t="str">
        <f>[1]J0214_1037000158513_10_69_0!C75</f>
        <v>J_0000007038</v>
      </c>
      <c r="D75" s="65">
        <v>4.9336264112003576</v>
      </c>
      <c r="E75" s="65">
        <v>28.507916659999999</v>
      </c>
      <c r="F75" s="66"/>
      <c r="G75" s="66">
        <f t="shared" ref="G75:G79" si="45">I75-L75/H75</f>
        <v>-7.9661704372191E-2</v>
      </c>
      <c r="H75" s="66">
        <v>9.9600000000000009</v>
      </c>
      <c r="I75" s="65">
        <v>1.4556461932181703</v>
      </c>
      <c r="J75" s="65">
        <v>15.167833333333334</v>
      </c>
      <c r="K75" s="65">
        <f t="shared" ref="K75:L79" si="46">M75+O75+Q75+S75</f>
        <v>15.1678333333333</v>
      </c>
      <c r="L75" s="65">
        <f t="shared" si="46"/>
        <v>15.291666660000001</v>
      </c>
      <c r="M75" s="65">
        <f>[1]J0214_1037000158513_13_69_0!M78</f>
        <v>0</v>
      </c>
      <c r="N75" s="65">
        <f>[1]J0214_1037000158513_13_69_0!AV78</f>
        <v>0</v>
      </c>
      <c r="O75" s="65">
        <f>[1]J0214_1037000158513_13_69_0!T78</f>
        <v>0</v>
      </c>
      <c r="P75" s="65">
        <v>0</v>
      </c>
      <c r="Q75" s="65">
        <f>[1]J0214_1037000158513_13_69_0!AA78</f>
        <v>0</v>
      </c>
      <c r="R75" s="65">
        <v>15.291666660000001</v>
      </c>
      <c r="S75" s="65">
        <f>[1]J0214_1037000158513_13_69_0!AH78</f>
        <v>15.1678333333333</v>
      </c>
      <c r="T75" s="65">
        <v>0</v>
      </c>
      <c r="U75" s="69">
        <v>-7.9661704372191E-2</v>
      </c>
      <c r="V75" s="65">
        <f>J75-L75</f>
        <v>-0.12383332666666647</v>
      </c>
      <c r="W75" s="65">
        <f t="shared" ref="W75:W79" si="47">(N75+P75+R75+T75)-(M75+O75+Q75+S75)</f>
        <v>0.12383332666670022</v>
      </c>
      <c r="X75" s="67">
        <f t="shared" ref="X75:X79" si="48">IFERROR((W75)/(M75+O75+Q75+S75),"нд")</f>
        <v>8.1642067093762333E-3</v>
      </c>
      <c r="Y75" s="54" t="s">
        <v>50</v>
      </c>
      <c r="Z75" s="63"/>
      <c r="AA75" s="63"/>
    </row>
    <row r="76" spans="1:27" ht="34.5" customHeight="1" x14ac:dyDescent="0.25">
      <c r="A76" s="56" t="s">
        <v>148</v>
      </c>
      <c r="B76" s="68" t="str">
        <f>[1]J0214_1037000158513_10_69_0!B76</f>
        <v>Приобретение бригадного автомобиля</v>
      </c>
      <c r="C76" s="54" t="str">
        <f>[1]J0214_1037000158513_10_69_0!C76</f>
        <v>J_0000007034</v>
      </c>
      <c r="D76" s="65">
        <v>0.64537851294065152</v>
      </c>
      <c r="E76" s="65">
        <v>3.5171375</v>
      </c>
      <c r="F76" s="66"/>
      <c r="G76" s="66">
        <f t="shared" si="45"/>
        <v>-5.4702509731825444E-3</v>
      </c>
      <c r="H76" s="66">
        <v>9.9600000000000009</v>
      </c>
      <c r="I76" s="65">
        <v>0.15742962252079334</v>
      </c>
      <c r="J76" s="65">
        <v>1.6404166666666666</v>
      </c>
      <c r="K76" s="65">
        <f t="shared" si="46"/>
        <v>1.6404166666666666</v>
      </c>
      <c r="L76" s="65">
        <f t="shared" si="46"/>
        <v>1.6224827399999999</v>
      </c>
      <c r="M76" s="65">
        <f>[1]J0214_1037000158513_13_69_0!M79</f>
        <v>0</v>
      </c>
      <c r="N76" s="65">
        <f>[1]J0214_1037000158513_13_69_0!AV79</f>
        <v>0</v>
      </c>
      <c r="O76" s="65">
        <f>[1]J0214_1037000158513_13_69_0!T79</f>
        <v>0</v>
      </c>
      <c r="P76" s="65">
        <v>1.6224827399999999</v>
      </c>
      <c r="Q76" s="65">
        <f>[1]J0214_1037000158513_13_69_0!AA79</f>
        <v>0</v>
      </c>
      <c r="R76" s="65">
        <v>0</v>
      </c>
      <c r="S76" s="65">
        <f>[1]J0214_1037000158513_13_69_0!AH79</f>
        <v>1.6404166666666666</v>
      </c>
      <c r="T76" s="65">
        <v>0</v>
      </c>
      <c r="U76" s="69">
        <v>-5.4702509731825444E-3</v>
      </c>
      <c r="V76" s="65">
        <f t="shared" ref="V76:V78" si="49">J76-L76</f>
        <v>1.7933926666666711E-2</v>
      </c>
      <c r="W76" s="65">
        <f t="shared" si="47"/>
        <v>-1.7933926666666711E-2</v>
      </c>
      <c r="X76" s="67">
        <f t="shared" si="48"/>
        <v>-1.093254356108715E-2</v>
      </c>
      <c r="Y76" s="54" t="s">
        <v>50</v>
      </c>
      <c r="Z76" s="63"/>
      <c r="AA76" s="63"/>
    </row>
    <row r="77" spans="1:27" ht="40.5" customHeight="1" x14ac:dyDescent="0.25">
      <c r="A77" s="56" t="s">
        <v>149</v>
      </c>
      <c r="B77" s="68" t="str">
        <f>[1]J0214_1037000158513_10_69_0!B77</f>
        <v>Приобретение информационно-вычислительной техники</v>
      </c>
      <c r="C77" s="54" t="str">
        <f>[1]J0214_1037000158513_10_69_0!C77</f>
        <v>J_0000000814</v>
      </c>
      <c r="D77" s="65">
        <v>1.0899804611780455</v>
      </c>
      <c r="E77" s="65">
        <v>5.8691088999999996</v>
      </c>
      <c r="F77" s="66"/>
      <c r="G77" s="66">
        <f t="shared" si="45"/>
        <v>1.4501300775077275E-2</v>
      </c>
      <c r="H77" s="66">
        <v>9.9600000000000009</v>
      </c>
      <c r="I77" s="65">
        <v>0.27210588611644276</v>
      </c>
      <c r="J77" s="65">
        <v>2.8353433333333338</v>
      </c>
      <c r="K77" s="65">
        <f t="shared" si="46"/>
        <v>2.8353433333333338</v>
      </c>
      <c r="L77" s="65">
        <f t="shared" si="46"/>
        <v>2.5657416700000004</v>
      </c>
      <c r="M77" s="65">
        <f>[1]J0214_1037000158513_13_69_0!M80</f>
        <v>0</v>
      </c>
      <c r="N77" s="65">
        <f>[1]J0214_1037000158513_13_69_0!AV80</f>
        <v>0</v>
      </c>
      <c r="O77" s="65">
        <f>[1]J0214_1037000158513_13_69_0!T80</f>
        <v>0</v>
      </c>
      <c r="P77" s="65">
        <v>2.5657416700000004</v>
      </c>
      <c r="Q77" s="65">
        <f>[1]J0214_1037000158513_13_69_0!AA80</f>
        <v>0</v>
      </c>
      <c r="R77" s="65">
        <v>0</v>
      </c>
      <c r="S77" s="65">
        <f>[1]J0214_1037000158513_13_69_0!AH80</f>
        <v>2.8353433333333338</v>
      </c>
      <c r="T77" s="65">
        <v>0</v>
      </c>
      <c r="U77" s="69">
        <v>1.4501300775077275E-2</v>
      </c>
      <c r="V77" s="65">
        <f t="shared" si="49"/>
        <v>0.26960166333333335</v>
      </c>
      <c r="W77" s="65">
        <f t="shared" si="47"/>
        <v>-0.26960166333333335</v>
      </c>
      <c r="X77" s="67">
        <f t="shared" si="48"/>
        <v>-9.5086073056408205E-2</v>
      </c>
      <c r="Y77" s="72" t="str">
        <f>[1]J0214_1037000158513_10_69_0!AF77</f>
        <v>Изменение цены по результатам закупочной процедуры</v>
      </c>
      <c r="Z77" s="63"/>
      <c r="AA77" s="63"/>
    </row>
    <row r="78" spans="1:27" ht="68.25" customHeight="1" x14ac:dyDescent="0.25">
      <c r="A78" s="56" t="s">
        <v>150</v>
      </c>
      <c r="B78" s="68" t="str">
        <f>[1]J0214_1037000158513_10_69_0!B78</f>
        <v>Строительство склада для хранения электротехнической продукции</v>
      </c>
      <c r="C78" s="54" t="str">
        <f>[1]J0214_1037000158513_10_69_0!C78</f>
        <v>J_0000000858</v>
      </c>
      <c r="D78" s="65">
        <v>17.884409155284068</v>
      </c>
      <c r="E78" s="65">
        <v>102.9274508</v>
      </c>
      <c r="F78" s="66"/>
      <c r="G78" s="66">
        <f t="shared" si="45"/>
        <v>-0.26386417279793406</v>
      </c>
      <c r="H78" s="66">
        <v>9.9600000000000009</v>
      </c>
      <c r="I78" s="65">
        <v>8.0519230741900181</v>
      </c>
      <c r="J78" s="65">
        <v>84.176262388561327</v>
      </c>
      <c r="K78" s="65">
        <f t="shared" si="46"/>
        <v>84.176262388561327</v>
      </c>
      <c r="L78" s="65">
        <f t="shared" si="46"/>
        <v>82.825240980000004</v>
      </c>
      <c r="M78" s="65">
        <f>[1]J0214_1037000158513_13_69_0!M81</f>
        <v>0</v>
      </c>
      <c r="N78" s="65">
        <v>0.5</v>
      </c>
      <c r="O78" s="65">
        <f>[1]J0214_1037000158513_13_69_0!T81</f>
        <v>0</v>
      </c>
      <c r="P78" s="65">
        <v>6.09381723</v>
      </c>
      <c r="Q78" s="65">
        <f>[1]J0214_1037000158513_13_69_0!AA81</f>
        <v>0</v>
      </c>
      <c r="R78" s="65">
        <v>2.5789163300000002</v>
      </c>
      <c r="S78" s="65">
        <v>84.176262388561327</v>
      </c>
      <c r="T78" s="65">
        <v>73.652507420000006</v>
      </c>
      <c r="U78" s="69">
        <v>-0.26386417279793406</v>
      </c>
      <c r="V78" s="65">
        <f t="shared" si="49"/>
        <v>1.3510214085613228</v>
      </c>
      <c r="W78" s="65">
        <f t="shared" si="47"/>
        <v>-1.3510214085613228</v>
      </c>
      <c r="X78" s="67">
        <f t="shared" si="48"/>
        <v>-1.6049909680296192E-2</v>
      </c>
      <c r="Y78" s="54" t="s">
        <v>50</v>
      </c>
      <c r="Z78" s="63"/>
      <c r="AA78" s="63"/>
    </row>
    <row r="79" spans="1:27" ht="44.25" customHeight="1" x14ac:dyDescent="0.25">
      <c r="A79" s="56" t="s">
        <v>151</v>
      </c>
      <c r="B79" s="68" t="str">
        <f>[1]J0214_1037000158513_10_69_0!B79</f>
        <v>Разработка программного обеспечения "Геоинформационная система городских электрических сетей" (блок №6)</v>
      </c>
      <c r="C79" s="54" t="str">
        <f>[1]J0214_1037000158513_10_69_0!C79</f>
        <v>J_0000007047</v>
      </c>
      <c r="D79" s="65">
        <v>0.39987204094689699</v>
      </c>
      <c r="E79" s="65">
        <v>0</v>
      </c>
      <c r="F79" s="66"/>
      <c r="G79" s="66">
        <f t="shared" si="45"/>
        <v>-2.2161582992237583E-2</v>
      </c>
      <c r="H79" s="66">
        <v>9.9600000000000009</v>
      </c>
      <c r="I79" s="65">
        <v>0.47984644913627639</v>
      </c>
      <c r="J79" s="65">
        <v>5</v>
      </c>
      <c r="K79" s="65">
        <f t="shared" si="46"/>
        <v>5</v>
      </c>
      <c r="L79" s="65">
        <f t="shared" si="46"/>
        <v>5</v>
      </c>
      <c r="M79" s="65">
        <f>[1]J0214_1037000158513_13_69_0!M82</f>
        <v>0</v>
      </c>
      <c r="N79" s="65">
        <v>0.1075</v>
      </c>
      <c r="O79" s="65">
        <f>[1]J0214_1037000158513_13_69_0!T82</f>
        <v>0</v>
      </c>
      <c r="P79" s="65">
        <v>0.86</v>
      </c>
      <c r="Q79" s="65">
        <f>[1]J0214_1037000158513_13_69_0!AA82</f>
        <v>0</v>
      </c>
      <c r="R79" s="65">
        <v>1.0325</v>
      </c>
      <c r="S79" s="65">
        <f>[1]J0214_1037000158513_13_69_0!AG82</f>
        <v>5</v>
      </c>
      <c r="T79" s="65">
        <v>3</v>
      </c>
      <c r="U79" s="69">
        <v>-2.2161582992237583E-2</v>
      </c>
      <c r="V79" s="65">
        <f>J79-L79</f>
        <v>0</v>
      </c>
      <c r="W79" s="65">
        <f t="shared" si="47"/>
        <v>0</v>
      </c>
      <c r="X79" s="67">
        <f t="shared" si="48"/>
        <v>0</v>
      </c>
      <c r="Y79" s="54" t="s">
        <v>50</v>
      </c>
      <c r="Z79" s="63"/>
      <c r="AA79" s="63"/>
    </row>
    <row r="80" spans="1:27" ht="15.75" x14ac:dyDescent="0.25">
      <c r="D80" s="26"/>
      <c r="E80" s="73"/>
      <c r="AA80" s="63"/>
    </row>
    <row r="81" spans="2:15" ht="18.75" x14ac:dyDescent="0.25">
      <c r="B81" s="75" t="s">
        <v>152</v>
      </c>
      <c r="C81" s="76"/>
      <c r="D81" s="77" t="s">
        <v>153</v>
      </c>
      <c r="E81" s="78"/>
      <c r="F81" s="79"/>
      <c r="G81" s="79"/>
      <c r="H81" s="79"/>
      <c r="I81" s="77"/>
      <c r="J81" s="77"/>
    </row>
    <row r="82" spans="2:15" ht="14.25" hidden="1" customHeight="1" x14ac:dyDescent="0.25">
      <c r="B82" s="75"/>
      <c r="C82" s="76"/>
      <c r="D82" s="80"/>
      <c r="E82" s="81"/>
      <c r="F82" s="80"/>
      <c r="G82" s="80"/>
      <c r="H82" s="80"/>
      <c r="I82" s="75"/>
      <c r="J82" s="75"/>
    </row>
    <row r="83" spans="2:15" ht="18.75" hidden="1" x14ac:dyDescent="0.25">
      <c r="B83" s="77" t="s">
        <v>154</v>
      </c>
      <c r="C83" s="77"/>
      <c r="D83" s="82" t="s">
        <v>155</v>
      </c>
      <c r="E83" s="83"/>
      <c r="F83" s="79"/>
      <c r="G83" s="79"/>
      <c r="H83" s="79"/>
      <c r="I83" s="77"/>
      <c r="J83" s="77"/>
    </row>
    <row r="84" spans="2:15" ht="12.75" hidden="1" customHeight="1" x14ac:dyDescent="0.25">
      <c r="B84" s="75"/>
      <c r="C84" s="76"/>
      <c r="D84" s="80"/>
      <c r="E84" s="81"/>
      <c r="F84" s="80"/>
      <c r="G84" s="80"/>
      <c r="H84" s="80"/>
      <c r="I84" s="75"/>
      <c r="J84" s="75"/>
    </row>
    <row r="85" spans="2:15" ht="37.5" hidden="1" x14ac:dyDescent="0.25">
      <c r="B85" s="75" t="s">
        <v>156</v>
      </c>
      <c r="C85" s="76"/>
      <c r="D85" s="82" t="s">
        <v>157</v>
      </c>
      <c r="E85" s="83"/>
      <c r="F85" s="79"/>
      <c r="G85" s="79"/>
      <c r="H85" s="79"/>
      <c r="I85" s="77"/>
      <c r="J85" s="77"/>
    </row>
    <row r="89" spans="2:15" ht="15" x14ac:dyDescent="0.25">
      <c r="O89" s="74"/>
    </row>
  </sheetData>
  <autoFilter ref="A21:BF79"/>
  <mergeCells count="33">
    <mergeCell ref="D81:E81"/>
    <mergeCell ref="I81:J81"/>
    <mergeCell ref="B83:C83"/>
    <mergeCell ref="D83:E83"/>
    <mergeCell ref="I83:J83"/>
    <mergeCell ref="D85:E85"/>
    <mergeCell ref="I85:J85"/>
    <mergeCell ref="I17:J18"/>
    <mergeCell ref="K17:T17"/>
    <mergeCell ref="U17:V18"/>
    <mergeCell ref="W17:X18"/>
    <mergeCell ref="Y17:Y19"/>
    <mergeCell ref="K18:L18"/>
    <mergeCell ref="M18:N18"/>
    <mergeCell ref="O18:P18"/>
    <mergeCell ref="Q18:R18"/>
    <mergeCell ref="S18:T18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A4:Y4"/>
    <mergeCell ref="A5:Y5"/>
    <mergeCell ref="A6:Y6"/>
    <mergeCell ref="A7:Y7"/>
    <mergeCell ref="A9:Y9"/>
    <mergeCell ref="A11:Y11"/>
  </mergeCells>
  <pageMargins left="0.17" right="0.17" top="0.19685039370078741" bottom="0.19685039370078741" header="0.27559055118110237" footer="0.27559055118110237"/>
  <pageSetup paperSize="9" scale="26" fitToHeight="2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8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J0214_1037000158513_12_69_0</vt:lpstr>
      <vt:lpstr>J0214_1037000158513_12_69_0!Заголовки_для_печати</vt:lpstr>
      <vt:lpstr>J0214_1037000158513_12_69_0!Область_печати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2025-02-13T02:28:06Z</dcterms:created>
  <dcterms:modified xsi:type="dcterms:W3CDTF">2025-02-13T02:28:19Z</dcterms:modified>
</cp:coreProperties>
</file>