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3\Раскрытие информации ПП24\п19 ппн аб6 УНЦ 1кв.2023\"/>
    </mc:Choice>
  </mc:AlternateContent>
  <bookViews>
    <workbookView xWindow="0" yWindow="0" windowWidth="24000" windowHeight="14385" tabRatio="879" activeTab="6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т2!$A$1:$J$64</definedName>
    <definedName name="_xlnm.Print_Area" localSheetId="2">т3!$A$1:$K$74</definedName>
    <definedName name="_xlnm.Print_Area" localSheetId="3">т4!$A$1:$K$62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J14" i="104" l="1"/>
  <c r="D14" i="102" l="1"/>
  <c r="J55" i="97" l="1"/>
  <c r="J58" i="97" l="1"/>
  <c r="J40" i="97" l="1"/>
  <c r="J41" i="97"/>
  <c r="J42" i="97"/>
  <c r="J39" i="97"/>
  <c r="J22" i="97"/>
  <c r="J23" i="97"/>
  <c r="J24" i="97"/>
  <c r="J25" i="97"/>
  <c r="J26" i="97"/>
  <c r="J21" i="97"/>
  <c r="J8" i="97"/>
  <c r="J9" i="97"/>
  <c r="J10" i="97"/>
  <c r="J11" i="97"/>
  <c r="J12" i="97"/>
  <c r="J13" i="97"/>
  <c r="J14" i="97"/>
  <c r="J15" i="97"/>
  <c r="J16" i="97"/>
  <c r="J17" i="97"/>
  <c r="J18" i="97"/>
  <c r="J7" i="97"/>
  <c r="K16" i="101" l="1"/>
  <c r="K13" i="101"/>
  <c r="K21" i="101" l="1"/>
  <c r="K19" i="101" l="1"/>
  <c r="J28" i="97" l="1"/>
  <c r="K25" i="101" l="1"/>
  <c r="K23" i="101"/>
  <c r="K15" i="101"/>
  <c r="K10" i="101"/>
  <c r="B1" i="102" l="1"/>
  <c r="J25" i="104" l="1"/>
  <c r="J23" i="104"/>
  <c r="J21" i="104"/>
  <c r="J20" i="104"/>
  <c r="J15" i="104"/>
  <c r="J16" i="104"/>
  <c r="J17" i="104"/>
  <c r="J18" i="104"/>
  <c r="J44" i="97"/>
  <c r="J32" i="97"/>
  <c r="J31" i="97"/>
  <c r="J30" i="97"/>
  <c r="J29" i="97"/>
  <c r="J34" i="97"/>
  <c r="J33" i="97"/>
  <c r="J26" i="104" l="1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32" i="98"/>
  <c r="K7" i="98"/>
  <c r="K59" i="101" l="1"/>
  <c r="K56" i="101"/>
  <c r="K57" i="101"/>
  <c r="K58" i="101"/>
  <c r="K60" i="101"/>
  <c r="K61" i="101"/>
  <c r="K55" i="101"/>
  <c r="K50" i="101" l="1"/>
  <c r="K49" i="101"/>
  <c r="K51" i="101"/>
  <c r="K52" i="101"/>
  <c r="K53" i="101"/>
  <c r="K44" i="101"/>
  <c r="K43" i="101"/>
  <c r="K42" i="101"/>
  <c r="K41" i="101"/>
  <c r="K36" i="101"/>
  <c r="K28" i="101"/>
  <c r="K29" i="101"/>
  <c r="K30" i="101"/>
  <c r="K31" i="101"/>
  <c r="K32" i="101"/>
  <c r="K33" i="101"/>
  <c r="K34" i="101"/>
  <c r="K27" i="101"/>
  <c r="K9" i="101"/>
  <c r="K11" i="101"/>
  <c r="K12" i="101"/>
  <c r="K14" i="101"/>
  <c r="K22" i="101"/>
  <c r="K24" i="101"/>
  <c r="K8" i="101"/>
  <c r="K20" i="101"/>
  <c r="K18" i="101"/>
  <c r="K17" i="101"/>
  <c r="K46" i="101"/>
  <c r="K48" i="101"/>
  <c r="K39" i="101"/>
  <c r="K38" i="101"/>
  <c r="K62" i="101" l="1"/>
  <c r="D11" i="102"/>
  <c r="K35" i="101" l="1"/>
  <c r="K65" i="98"/>
  <c r="K67" i="98"/>
  <c r="K74" i="98" l="1"/>
  <c r="J54" i="97" l="1"/>
  <c r="J64" i="97" s="1"/>
  <c r="D6" i="102" l="1"/>
  <c r="D7" i="102" s="1"/>
  <c r="D8" i="102" l="1"/>
  <c r="D10" i="102" s="1"/>
  <c r="D20" i="102" s="1"/>
  <c r="E5" i="100"/>
  <c r="E6" i="100" l="1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<sst xmlns="http://schemas.openxmlformats.org/spreadsheetml/2006/main" count="1420" uniqueCount="378">
  <si>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</si>
  <si>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</si>
  <si>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</si>
  <si>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</si>
  <si>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</si>
  <si>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</si>
  <si>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</si>
  <si>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</si>
  <si>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</si>
  <si>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</si>
  <si>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</si>
  <si>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</si>
  <si>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</si>
  <si>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</si>
  <si>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</si>
  <si>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</si>
  <si>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</si>
  <si>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</si>
  <si>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</si>
  <si>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</si>
  <si>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</si>
  <si>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</si>
  <si>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</si>
  <si>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</si>
  <si>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</si>
  <si>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</si>
  <si>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</si>
  <si>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</si>
  <si>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</si>
  <si>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</si>
  <si>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</si>
  <si>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</si>
  <si>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</si>
  <si>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</si>
  <si>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</si>
  <si>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</si>
  <si>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</si>
  <si>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</si>
  <si>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</si>
  <si>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</si>
  <si>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</si>
  <si>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</si>
  <si>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</si>
  <si>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</si>
  <si>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</si>
  <si>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</si>
  <si>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</si>
  <si>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</si>
  <si>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</si>
  <si>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</si>
  <si>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</si>
  <si>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</si>
  <si>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</si>
  <si>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</si>
  <si>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</si>
  <si>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</si>
  <si>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</si>
  <si>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</si>
  <si>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</si>
  <si>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</si>
  <si>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</si>
  <si>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</si>
  <si>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</si>
  <si>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</si>
  <si>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</si>
  <si>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</si>
  <si>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</si>
  <si>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</si>
  <si>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</si>
  <si>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</si>
  <si>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</si>
  <si>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</si>
  <si>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</si>
  <si>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</si>
  <si>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</si>
  <si>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</si>
  <si>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</si>
  <si>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</si>
  <si>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</si>
  <si>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</si>
  <si>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</si>
  <si>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</si>
  <si>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</si>
  <si>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</si>
  <si>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</si>
  <si>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</si>
  <si>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</si>
  <si>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</si>
  <si>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</si>
  <si>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</si>
  <si>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</si>
  <si>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</si>
  <si>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</si>
  <si>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</si>
  <si>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</si>
  <si>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</si>
  <si>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</si>
  <si>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</si>
  <si>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</si>
  <si>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</si>
  <si>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</si>
  <si>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</si>
  <si>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</si>
  <si>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</si>
  <si>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</si>
  <si>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</si>
  <si>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</si>
  <si>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</si>
  <si>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</si>
  <si>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</si>
  <si>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</si>
  <si>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</si>
  <si>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</si>
  <si>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</si>
  <si>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</si>
  <si>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</si>
  <si>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</si>
  <si>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</si>
  <si>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</si>
  <si>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</si>
  <si>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</si>
  <si>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</si>
  <si>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</si>
  <si>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</si>
  <si>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</si>
  <si>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</si>
  <si>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</si>
  <si>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</si>
  <si>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</si>
  <si>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</si>
  <si>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</si>
  <si>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</si>
  <si>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</si>
  <si>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</si>
  <si>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</si>
  <si>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</si>
  <si>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</si>
  <si>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</si>
  <si>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</si>
  <si>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</si>
  <si>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</si>
  <si>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</si>
  <si>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</si>
  <si>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</si>
  <si>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</si>
  <si>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</si>
  <si>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</si>
  <si>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</si>
  <si>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</si>
  <si>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</si>
  <si>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</si>
  <si>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</si>
  <si>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</si>
  <si>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</si>
  <si>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</si>
  <si>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</si>
  <si>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</si>
  <si>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</si>
  <si>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</si>
  <si>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</si>
  <si>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</si>
  <si>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</si>
  <si>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</si>
  <si>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</si>
  <si>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</si>
  <si>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</si>
  <si>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</si>
  <si>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</si>
  <si>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</si>
  <si>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</si>
  <si>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</si>
  <si>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</si>
  <si>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</si>
  <si>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</si>
  <si>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</si>
  <si>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</si>
  <si>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</si>
  <si>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</si>
  <si>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</si>
  <si>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</si>
  <si>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</si>
  <si>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</si>
  <si>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</si>
  <si>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</si>
  <si>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</si>
  <si>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</si>
  <si>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</si>
  <si>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</si>
  <si>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</si>
  <si>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</si>
  <si>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</si>
  <si>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</si>
  <si>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</si>
  <si>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</si>
  <si>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</si>
  <si>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</si>
  <si>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</si>
  <si>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</si>
  <si>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</si>
  <si>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</si>
  <si>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</si>
  <si>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</si>
  <si>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</si>
  <si>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</si>
  <si>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</si>
  <si>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</si>
  <si>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</si>
  <si>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</si>
  <si>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</si>
  <si>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</si>
  <si>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</si>
  <si>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</si>
  <si>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</si>
  <si>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</si>
  <si>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</si>
  <si>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</si>
  <si>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</si>
  <si>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</si>
  <si>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</si>
  <si>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</si>
  <si>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</si>
  <si>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</si>
  <si>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</si>
  <si>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</si>
  <si>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</si>
  <si>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</si>
  <si>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</si>
  <si>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</si>
  <si>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</si>
  <si>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</si>
  <si>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</si>
  <si>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</si>
  <si>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</si>
  <si>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</si>
  <si>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</si>
  <si>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</si>
  <si>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</si>
  <si>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</si>
  <si>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</si>
  <si>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</si>
  <si>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</si>
  <si>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</si>
  <si>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</si>
  <si>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</si>
  <si>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</si>
  <si>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</si>
  <si>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</si>
  <si>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</si>
  <si>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</si>
  <si>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</si>
  <si>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</si>
  <si>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</si>
  <si>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</si>
  <si>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</si>
  <si>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</si>
  <si>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</si>
  <si>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</si>
  <si>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</si>
  <si>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</si>
  <si>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</si>
  <si>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</si>
  <si>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</si>
  <si>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</si>
  <si>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</si>
  <si>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</si>
  <si>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</si>
  <si>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</si>
  <si>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</si>
  <si>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</si>
  <si>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</si>
  <si>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</si>
  <si>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</si>
  <si>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</si>
  <si>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</si>
  <si>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</si>
  <si>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</si>
  <si>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</si>
  <si>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</si>
  <si>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</si>
  <si>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</si>
  <si>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</si>
  <si>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</si>
  <si>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</si>
  <si>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</si>
  <si>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</si>
  <si>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</si>
  <si>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</si>
  <si>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</si>
  <si>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</si>
  <si>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</si>
  <si>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</si>
  <si>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</si>
  <si>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</si>
  <si>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</si>
  <si>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</si>
  <si>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</si>
  <si>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</si>
  <si>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</si>
  <si>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</si>
  <si>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</si>
  <si>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</si>
  <si>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</si>
  <si>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</si>
  <si>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</si>
  <si>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</si>
  <si>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</si>
  <si>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</si>
  <si>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</si>
  <si>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</si>
  <si>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</si>
  <si>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</si>
  <si>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</si>
  <si>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</si>
  <si>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</si>
  <si>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</si>
  <si>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</si>
  <si>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</si>
  <si>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</si>
  <si>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</si>
  <si>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</si>
  <si>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</si>
  <si>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</si>
  <si>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</si>
  <si>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</si>
  <si>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</si>
  <si>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</si>
  <si>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</si>
  <si>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</si>
  <si>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</si>
  <si>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</si>
  <si>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</si>
  <si>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</si>
  <si>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</si>
  <si>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</si>
  <si>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</si>
  <si>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</si>
  <si>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</si>
  <si>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</si>
  <si>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</si>
  <si>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</si>
  <si>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</si>
  <si>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</si>
  <si>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</si>
  <si>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</si>
  <si>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</si>
  <si>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</si>
  <si>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</si>
  <si>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</si>
  <si>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</si>
  <si>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</si>
  <si>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</si>
  <si>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</si>
  <si>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</si>
  <si>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</si>
  <si>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</si>
  <si>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</si>
  <si>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</si>
  <si>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</si>
  <si>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</si>
  <si>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</si>
  <si>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</si>
  <si>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</si>
  <si>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</si>
  <si>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</si>
  <si>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</si>
  <si>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</si>
  <si>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</si>
  <si>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</si>
  <si>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</si>
  <si>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</si>
  <si>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КЛ 16</t>
  </si>
  <si>
    <t>КЛ 17</t>
  </si>
  <si>
    <t>КЛ 18</t>
  </si>
  <si>
    <t>Номинальный ток-2000 А
Номинальный ток отключения-40кА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</si>
  <si>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 за период 2020-2024г</t>
  </si>
  <si>
    <t>J_0000060024</t>
  </si>
  <si>
    <t>Установка учетов с АСКУЭ на границе балансовой принадлежности с потребителями, запитанными от ВЛ-0,4кВ</t>
  </si>
  <si>
    <t>Год раскрытия информации: 1 квартал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</si>
</sst>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20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4" fontId="25" fillId="0" borderId="10" xfId="0" applyNumberFormat="1" applyFont="1" applyBorder="1" applyAlignment="1">
      <alignment horizontal="center" vertical="center" wrapText="1"/>
    </xf>
    <xf numFmtId="4" fontId="25" fillId="0" borderId="10" xfId="0" applyNumberFormat="1" applyFont="1" applyBorder="1" applyAlignment="1">
      <alignment horizontal="center" vertical="center"/>
    </xf>
    <xf numFmtId="4" fontId="25" fillId="0" borderId="10" xfId="37" applyNumberFormat="1" applyFont="1" applyFill="1" applyBorder="1" applyAlignment="1">
      <alignment horizontal="center" vertical="center"/>
    </xf>
    <xf numFmtId="4" fontId="25" fillId="24" borderId="10" xfId="37" applyNumberFormat="1" applyFont="1" applyFill="1" applyBorder="1" applyAlignment="1">
      <alignment horizontal="center" vertical="center"/>
    </xf>
    <xf numFmtId="4" fontId="25" fillId="24" borderId="10" xfId="37" applyNumberFormat="1" applyFont="1" applyFill="1" applyBorder="1" applyAlignment="1" applyProtection="1">
      <alignment horizontal="center" vertical="center"/>
      <protection locked="0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  <sheetName val=" O_x0000__x0000__x0000_"/>
      <sheetName val=" O???"/>
      <sheetName val=" O_x0000_"/>
      <sheetName val=" O"/>
      <sheetName val=" O?"/>
      <sheetName val="1.3 Расчет НВВ по RAB (2022)"/>
      <sheetName val="1.7 Баланс ээ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18_O___"/>
      <sheetName val="_x0018_O_"/>
      <sheetName val="_x005f_x0018_O_x005f_x0000__x00"/>
      <sheetName val=" O___"/>
      <sheetName val=" O_"/>
      <sheetName val="уф-61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диапазоны"/>
      <sheetName val="REESTR"/>
      <sheetName val="Main"/>
      <sheetName val="合成単価作成・-bldg"/>
      <sheetName val="Curves"/>
      <sheetName val="Note"/>
      <sheetName val="Heads"/>
      <sheetName val="Dbase"/>
      <sheetName val="Tables"/>
      <sheetName val="Page 2"/>
      <sheetName val="Расчет НВВ общий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/>
      <sheetData sheetId="434"/>
      <sheetData sheetId="435"/>
      <sheetData sheetId="436"/>
      <sheetData sheetId="437">
        <row r="8">
          <cell r="D8">
            <v>15739</v>
          </cell>
        </row>
      </sheetData>
      <sheetData sheetId="438">
        <row r="8">
          <cell r="D8">
            <v>15739</v>
          </cell>
        </row>
      </sheetData>
      <sheetData sheetId="439">
        <row r="8">
          <cell r="D8">
            <v>15739</v>
          </cell>
        </row>
      </sheetData>
      <sheetData sheetId="440">
        <row r="8">
          <cell r="D8">
            <v>15739</v>
          </cell>
        </row>
      </sheetData>
      <sheetData sheetId="441">
        <row r="8">
          <cell r="D8">
            <v>15739</v>
          </cell>
        </row>
      </sheetData>
      <sheetData sheetId="442">
        <row r="8">
          <cell r="D8">
            <v>15739</v>
          </cell>
        </row>
      </sheetData>
      <sheetData sheetId="443">
        <row r="8">
          <cell r="D8">
            <v>15739</v>
          </cell>
        </row>
      </sheetData>
      <sheetData sheetId="444">
        <row r="8">
          <cell r="D8">
            <v>15739</v>
          </cell>
        </row>
      </sheetData>
      <sheetData sheetId="445">
        <row r="8">
          <cell r="D8">
            <v>15739</v>
          </cell>
        </row>
      </sheetData>
      <sheetData sheetId="446">
        <row r="8">
          <cell r="D8">
            <v>15739</v>
          </cell>
        </row>
      </sheetData>
      <sheetData sheetId="447">
        <row r="8">
          <cell r="D8">
            <v>15739</v>
          </cell>
        </row>
      </sheetData>
      <sheetData sheetId="448">
        <row r="8">
          <cell r="D8">
            <v>15739</v>
          </cell>
        </row>
      </sheetData>
      <sheetData sheetId="449">
        <row r="8">
          <cell r="D8">
            <v>15739</v>
          </cell>
        </row>
      </sheetData>
      <sheetData sheetId="450">
        <row r="8">
          <cell r="D8">
            <v>15739</v>
          </cell>
        </row>
      </sheetData>
      <sheetData sheetId="451">
        <row r="8">
          <cell r="D8">
            <v>15739</v>
          </cell>
        </row>
      </sheetData>
      <sheetData sheetId="452">
        <row r="8">
          <cell r="D8">
            <v>15739</v>
          </cell>
        </row>
      </sheetData>
      <sheetData sheetId="453">
        <row r="8">
          <cell r="D8">
            <v>15739</v>
          </cell>
        </row>
      </sheetData>
      <sheetData sheetId="454">
        <row r="8">
          <cell r="D8">
            <v>15739</v>
          </cell>
        </row>
      </sheetData>
      <sheetData sheetId="455">
        <row r="8">
          <cell r="D8">
            <v>15739</v>
          </cell>
        </row>
      </sheetData>
      <sheetData sheetId="456">
        <row r="8">
          <cell r="D8">
            <v>15739</v>
          </cell>
        </row>
      </sheetData>
      <sheetData sheetId="457">
        <row r="8">
          <cell r="D8">
            <v>15739</v>
          </cell>
        </row>
      </sheetData>
      <sheetData sheetId="458">
        <row r="8">
          <cell r="D8">
            <v>15739</v>
          </cell>
        </row>
      </sheetData>
      <sheetData sheetId="459">
        <row r="8">
          <cell r="D8">
            <v>15739</v>
          </cell>
        </row>
      </sheetData>
      <sheetData sheetId="460">
        <row r="8">
          <cell r="D8">
            <v>15739</v>
          </cell>
        </row>
      </sheetData>
      <sheetData sheetId="461">
        <row r="8">
          <cell r="D8">
            <v>15739</v>
          </cell>
        </row>
      </sheetData>
      <sheetData sheetId="462">
        <row r="8">
          <cell r="D8">
            <v>15739</v>
          </cell>
        </row>
      </sheetData>
      <sheetData sheetId="463">
        <row r="8">
          <cell r="D8">
            <v>15739</v>
          </cell>
        </row>
      </sheetData>
      <sheetData sheetId="464">
        <row r="8">
          <cell r="D8">
            <v>15739</v>
          </cell>
        </row>
      </sheetData>
      <sheetData sheetId="465">
        <row r="8">
          <cell r="D8">
            <v>15739</v>
          </cell>
        </row>
      </sheetData>
      <sheetData sheetId="466">
        <row r="8">
          <cell r="D8">
            <v>15739</v>
          </cell>
        </row>
      </sheetData>
      <sheetData sheetId="467">
        <row r="8">
          <cell r="D8">
            <v>15739</v>
          </cell>
        </row>
      </sheetData>
      <sheetData sheetId="468">
        <row r="8">
          <cell r="D8">
            <v>15739</v>
          </cell>
        </row>
      </sheetData>
      <sheetData sheetId="469">
        <row r="8">
          <cell r="D8">
            <v>15739</v>
          </cell>
        </row>
      </sheetData>
      <sheetData sheetId="470">
        <row r="8">
          <cell r="D8">
            <v>15739</v>
          </cell>
        </row>
      </sheetData>
      <sheetData sheetId="471">
        <row r="8">
          <cell r="D8">
            <v>15739</v>
          </cell>
        </row>
      </sheetData>
      <sheetData sheetId="472">
        <row r="8">
          <cell r="D8">
            <v>15739</v>
          </cell>
        </row>
      </sheetData>
      <sheetData sheetId="473">
        <row r="8">
          <cell r="D8">
            <v>15739</v>
          </cell>
        </row>
      </sheetData>
      <sheetData sheetId="474">
        <row r="8">
          <cell r="D8">
            <v>15739</v>
          </cell>
        </row>
      </sheetData>
      <sheetData sheetId="475">
        <row r="8">
          <cell r="D8">
            <v>15739</v>
          </cell>
        </row>
      </sheetData>
      <sheetData sheetId="476">
        <row r="8">
          <cell r="D8">
            <v>15739</v>
          </cell>
        </row>
      </sheetData>
      <sheetData sheetId="477">
        <row r="8">
          <cell r="D8">
            <v>15739</v>
          </cell>
        </row>
      </sheetData>
      <sheetData sheetId="478">
        <row r="8">
          <cell r="D8">
            <v>15739</v>
          </cell>
        </row>
      </sheetData>
      <sheetData sheetId="479">
        <row r="8">
          <cell r="D8">
            <v>15739</v>
          </cell>
        </row>
      </sheetData>
      <sheetData sheetId="480">
        <row r="8">
          <cell r="D8">
            <v>15739</v>
          </cell>
        </row>
      </sheetData>
      <sheetData sheetId="481">
        <row r="8">
          <cell r="D8">
            <v>15739</v>
          </cell>
        </row>
      </sheetData>
      <sheetData sheetId="482">
        <row r="8">
          <cell r="D8">
            <v>15739</v>
          </cell>
        </row>
      </sheetData>
      <sheetData sheetId="483">
        <row r="8">
          <cell r="D8">
            <v>15739</v>
          </cell>
        </row>
      </sheetData>
      <sheetData sheetId="484">
        <row r="2">
          <cell r="A2">
            <v>0</v>
          </cell>
        </row>
      </sheetData>
      <sheetData sheetId="485">
        <row r="8">
          <cell r="D8">
            <v>15739</v>
          </cell>
        </row>
      </sheetData>
      <sheetData sheetId="486">
        <row r="8">
          <cell r="D8">
            <v>15739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>
        <row r="2">
          <cell r="A2">
            <v>0</v>
          </cell>
        </row>
      </sheetData>
      <sheetData sheetId="670">
        <row r="2">
          <cell r="A2">
            <v>0</v>
          </cell>
        </row>
      </sheetData>
      <sheetData sheetId="671">
        <row r="2">
          <cell r="A2">
            <v>0</v>
          </cell>
        </row>
      </sheetData>
      <sheetData sheetId="672" refreshError="1"/>
      <sheetData sheetId="673" refreshError="1"/>
      <sheetData sheetId="674" refreshError="1"/>
      <sheetData sheetId="675"/>
      <sheetData sheetId="676"/>
      <sheetData sheetId="677" refreshError="1"/>
      <sheetData sheetId="678" refreshError="1"/>
      <sheetData sheetId="679" refreshError="1"/>
      <sheetData sheetId="680" refreshError="1"/>
      <sheetData sheetId="681"/>
      <sheetData sheetId="682"/>
      <sheetData sheetId="683"/>
      <sheetData sheetId="684" refreshError="1"/>
      <sheetData sheetId="685">
        <row r="9">
          <cell r="C9" t="str">
            <v>ВСЕГО</v>
          </cell>
        </row>
      </sheetData>
      <sheetData sheetId="686">
        <row r="9">
          <cell r="C9" t="str">
            <v>ВСЕГО</v>
          </cell>
        </row>
      </sheetData>
      <sheetData sheetId="687">
        <row r="9">
          <cell r="C9" t="str">
            <v>ВСЕГО</v>
          </cell>
        </row>
      </sheetData>
      <sheetData sheetId="688">
        <row r="9">
          <cell r="C9" t="str">
            <v>ВСЕГО</v>
          </cell>
        </row>
      </sheetData>
      <sheetData sheetId="689">
        <row r="9">
          <cell r="C9" t="str">
            <v>ВСЕГО</v>
          </cell>
        </row>
      </sheetData>
      <sheetData sheetId="690">
        <row r="9">
          <cell r="C9" t="str">
            <v>ВСЕГО</v>
          </cell>
        </row>
      </sheetData>
      <sheetData sheetId="691">
        <row r="9">
          <cell r="C9" t="str">
            <v>ВСЕГО</v>
          </cell>
        </row>
      </sheetData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 refreshError="1"/>
      <sheetData sheetId="742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743">
        <row r="8">
          <cell r="D8">
            <v>15739</v>
          </cell>
        </row>
      </sheetData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view="pageBreakPreview" zoomScale="70" zoomScaleNormal="70" zoomScaleSheetLayoutView="70" workbookViewId="0">
      <pane ySplit="11" topLeftCell="A12" activePane="bottomLeft" state="frozen"/>
      <selection pane="bottomLeft" activeCell="G17" sqref="G17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29" customWidth="1"/>
    <col min="10" max="10" width="15.125" style="6" customWidth="1"/>
    <col min="11" max="16384" width="9" style="6"/>
  </cols>
  <sheetData>
    <row r="1" spans="1:10" ht="55.5" customHeight="1" x14ac:dyDescent="0.3">
      <c r="A1" s="178" t="s">
        <v>374</v>
      </c>
      <c r="B1" s="178"/>
      <c r="C1" s="178"/>
      <c r="D1" s="178"/>
      <c r="E1" s="178"/>
      <c r="F1" s="178"/>
      <c r="G1" s="178"/>
      <c r="H1" s="178"/>
      <c r="I1" s="178"/>
      <c r="J1" s="178"/>
    </row>
    <row r="2" spans="1:10" x14ac:dyDescent="0.25">
      <c r="A2" s="179"/>
      <c r="B2" s="179"/>
      <c r="C2" s="179"/>
      <c r="D2" s="179"/>
      <c r="E2" s="179"/>
      <c r="F2" s="179"/>
      <c r="G2" s="179"/>
      <c r="H2" s="179"/>
      <c r="I2" s="179"/>
      <c r="J2" s="179"/>
    </row>
    <row r="3" spans="1:10" x14ac:dyDescent="0.25">
      <c r="A3" s="179" t="s">
        <v>347</v>
      </c>
      <c r="B3" s="179"/>
      <c r="C3" s="179"/>
      <c r="D3" s="179"/>
      <c r="E3" s="179"/>
      <c r="F3" s="179"/>
      <c r="G3" s="179"/>
      <c r="H3" s="179"/>
      <c r="I3" s="179"/>
      <c r="J3" s="179"/>
    </row>
    <row r="4" spans="1:10" x14ac:dyDescent="0.25">
      <c r="A4" s="180" t="s">
        <v>346</v>
      </c>
      <c r="B4" s="180"/>
      <c r="C4" s="180"/>
      <c r="D4" s="180"/>
      <c r="E4" s="180"/>
      <c r="F4" s="180"/>
      <c r="G4" s="180"/>
      <c r="H4" s="180"/>
      <c r="I4" s="180"/>
      <c r="J4" s="180"/>
    </row>
    <row r="5" spans="1:10" x14ac:dyDescent="0.25">
      <c r="A5" s="179" t="s">
        <v>377</v>
      </c>
      <c r="B5" s="179"/>
      <c r="C5" s="179"/>
      <c r="D5" s="179"/>
      <c r="E5" s="179"/>
      <c r="F5" s="179"/>
      <c r="G5" s="179"/>
      <c r="H5" s="179"/>
      <c r="I5" s="179"/>
      <c r="J5" s="179"/>
    </row>
    <row r="6" spans="1:10" ht="53.25" customHeight="1" x14ac:dyDescent="0.25">
      <c r="A6" s="169" t="s">
        <v>80</v>
      </c>
      <c r="B6" s="170"/>
      <c r="C6" s="171"/>
      <c r="D6" s="172" t="s">
        <v>376</v>
      </c>
      <c r="E6" s="173"/>
      <c r="F6" s="173"/>
      <c r="G6" s="173"/>
      <c r="H6" s="173"/>
      <c r="I6" s="173"/>
      <c r="J6" s="174"/>
    </row>
    <row r="7" spans="1:10" x14ac:dyDescent="0.25">
      <c r="A7" s="169" t="s">
        <v>344</v>
      </c>
      <c r="B7" s="170"/>
      <c r="C7" s="171"/>
      <c r="D7" s="175" t="s">
        <v>375</v>
      </c>
      <c r="E7" s="176"/>
      <c r="F7" s="176"/>
      <c r="G7" s="176"/>
      <c r="H7" s="176"/>
      <c r="I7" s="176"/>
      <c r="J7" s="177"/>
    </row>
    <row r="8" spans="1:10" ht="15.75" customHeight="1" x14ac:dyDescent="0.25">
      <c r="A8" s="154" t="s">
        <v>345</v>
      </c>
      <c r="B8" s="154"/>
      <c r="C8" s="154"/>
      <c r="D8" s="154"/>
      <c r="E8" s="154"/>
      <c r="F8" s="154"/>
      <c r="G8" s="154"/>
      <c r="H8" s="154"/>
      <c r="I8" s="154"/>
      <c r="J8" s="154"/>
    </row>
    <row r="9" spans="1:10" ht="15.75" customHeight="1" x14ac:dyDescent="0.25">
      <c r="A9" s="155" t="s">
        <v>0</v>
      </c>
      <c r="B9" s="158" t="s">
        <v>2</v>
      </c>
      <c r="C9" s="161" t="s">
        <v>18</v>
      </c>
      <c r="D9" s="161"/>
      <c r="E9" s="161"/>
      <c r="F9" s="161"/>
      <c r="G9" s="161"/>
      <c r="H9" s="161"/>
      <c r="I9" s="161"/>
      <c r="J9" s="161"/>
    </row>
    <row r="10" spans="1:10" ht="33.75" customHeight="1" x14ac:dyDescent="0.25">
      <c r="A10" s="156"/>
      <c r="B10" s="159"/>
      <c r="C10" s="162" t="s">
        <v>8</v>
      </c>
      <c r="D10" s="162"/>
      <c r="E10" s="162"/>
      <c r="F10" s="162"/>
      <c r="G10" s="162" t="s">
        <v>53</v>
      </c>
      <c r="H10" s="162"/>
      <c r="I10" s="162"/>
      <c r="J10" s="162"/>
    </row>
    <row r="11" spans="1:10" s="8" customFormat="1" ht="63" x14ac:dyDescent="0.25">
      <c r="A11" s="157"/>
      <c r="B11" s="160"/>
      <c r="C11" s="131" t="s">
        <v>14</v>
      </c>
      <c r="D11" s="131" t="s">
        <v>6</v>
      </c>
      <c r="E11" s="131" t="s">
        <v>49</v>
      </c>
      <c r="F11" s="131" t="s">
        <v>7</v>
      </c>
      <c r="G11" s="131" t="s">
        <v>9</v>
      </c>
      <c r="H11" s="131" t="s">
        <v>20</v>
      </c>
      <c r="I11" s="131" t="s">
        <v>134</v>
      </c>
      <c r="J11" s="11" t="s">
        <v>19</v>
      </c>
    </row>
    <row r="12" spans="1:10" s="10" customFormat="1" x14ac:dyDescent="0.25">
      <c r="A12" s="130">
        <v>1</v>
      </c>
      <c r="B12" s="131">
        <v>2</v>
      </c>
      <c r="C12" s="135">
        <v>3</v>
      </c>
      <c r="D12" s="136">
        <v>4</v>
      </c>
      <c r="E12" s="135">
        <v>5</v>
      </c>
      <c r="F12" s="136">
        <v>6</v>
      </c>
      <c r="G12" s="135">
        <v>7</v>
      </c>
      <c r="H12" s="136">
        <v>8</v>
      </c>
      <c r="I12" s="135">
        <v>9</v>
      </c>
      <c r="J12" s="136">
        <v>10</v>
      </c>
    </row>
    <row r="13" spans="1:10" s="16" customFormat="1" ht="56.25" customHeight="1" x14ac:dyDescent="0.25">
      <c r="A13" s="118">
        <v>1</v>
      </c>
      <c r="B13" s="13" t="s">
        <v>320</v>
      </c>
      <c r="C13" s="131" t="s">
        <v>52</v>
      </c>
      <c r="D13" s="131" t="s">
        <v>52</v>
      </c>
      <c r="E13" s="131" t="s">
        <v>52</v>
      </c>
      <c r="F13" s="131" t="s">
        <v>52</v>
      </c>
      <c r="G13" s="131" t="s">
        <v>52</v>
      </c>
      <c r="H13" s="131" t="s">
        <v>52</v>
      </c>
      <c r="I13" s="131" t="s">
        <v>52</v>
      </c>
      <c r="J13" s="131" t="s">
        <v>52</v>
      </c>
    </row>
    <row r="14" spans="1:10" s="16" customFormat="1" ht="54" customHeight="1" x14ac:dyDescent="0.25">
      <c r="A14" s="118" t="s">
        <v>39</v>
      </c>
      <c r="B14" s="13" t="s">
        <v>321</v>
      </c>
      <c r="C14" s="131">
        <v>0.23</v>
      </c>
      <c r="D14" s="131" t="s">
        <v>322</v>
      </c>
      <c r="E14" s="131">
        <v>43</v>
      </c>
      <c r="F14" s="131" t="s">
        <v>323</v>
      </c>
      <c r="G14" s="14" t="s">
        <v>324</v>
      </c>
      <c r="H14" s="3">
        <v>14</v>
      </c>
      <c r="I14" s="3">
        <v>1.02</v>
      </c>
      <c r="J14" s="9">
        <f>E14*H14*I14</f>
        <v>614.04</v>
      </c>
    </row>
    <row r="15" spans="1:10" s="16" customFormat="1" ht="57" customHeight="1" x14ac:dyDescent="0.25">
      <c r="A15" s="118" t="s">
        <v>40</v>
      </c>
      <c r="B15" s="13" t="s">
        <v>321</v>
      </c>
      <c r="C15" s="131">
        <v>0.4</v>
      </c>
      <c r="D15" s="131" t="s">
        <v>325</v>
      </c>
      <c r="E15" s="131">
        <v>66</v>
      </c>
      <c r="F15" s="131" t="s">
        <v>323</v>
      </c>
      <c r="G15" s="14" t="s">
        <v>324</v>
      </c>
      <c r="H15" s="3">
        <v>24</v>
      </c>
      <c r="I15" s="3">
        <v>1.02</v>
      </c>
      <c r="J15" s="9">
        <f t="shared" ref="J15:J25" si="0">E15*H15*I15</f>
        <v>1615.68</v>
      </c>
    </row>
    <row r="16" spans="1:10" s="16" customFormat="1" ht="65.25" customHeight="1" x14ac:dyDescent="0.25">
      <c r="A16" s="118" t="s">
        <v>69</v>
      </c>
      <c r="B16" s="13" t="s">
        <v>321</v>
      </c>
      <c r="C16" s="131">
        <v>0.4</v>
      </c>
      <c r="D16" s="131" t="s">
        <v>326</v>
      </c>
      <c r="E16" s="131"/>
      <c r="F16" s="131" t="s">
        <v>323</v>
      </c>
      <c r="G16" s="14" t="s">
        <v>324</v>
      </c>
      <c r="H16" s="3">
        <v>27</v>
      </c>
      <c r="I16" s="3">
        <v>1.02</v>
      </c>
      <c r="J16" s="9">
        <f t="shared" si="0"/>
        <v>0</v>
      </c>
    </row>
    <row r="17" spans="1:10" s="16" customFormat="1" ht="65.25" customHeight="1" x14ac:dyDescent="0.25">
      <c r="A17" s="118" t="s">
        <v>97</v>
      </c>
      <c r="B17" s="13" t="s">
        <v>321</v>
      </c>
      <c r="C17" s="118" t="s">
        <v>119</v>
      </c>
      <c r="D17" s="131" t="s">
        <v>327</v>
      </c>
      <c r="E17" s="131"/>
      <c r="F17" s="131" t="s">
        <v>323</v>
      </c>
      <c r="G17" s="14" t="s">
        <v>324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18" t="s">
        <v>99</v>
      </c>
      <c r="B18" s="13" t="s">
        <v>111</v>
      </c>
      <c r="C18" s="131" t="s">
        <v>75</v>
      </c>
      <c r="D18" s="131" t="s">
        <v>328</v>
      </c>
      <c r="E18" s="131"/>
      <c r="F18" s="131" t="s">
        <v>10</v>
      </c>
      <c r="G18" s="14" t="s">
        <v>329</v>
      </c>
      <c r="H18" s="3">
        <v>174</v>
      </c>
      <c r="I18" s="3">
        <v>1.02</v>
      </c>
      <c r="J18" s="9">
        <f t="shared" si="0"/>
        <v>0</v>
      </c>
    </row>
    <row r="19" spans="1:10" s="16" customFormat="1" ht="65.25" customHeight="1" x14ac:dyDescent="0.25">
      <c r="A19" s="118" t="s">
        <v>169</v>
      </c>
      <c r="B19" s="13" t="s">
        <v>330</v>
      </c>
      <c r="C19" s="131" t="s">
        <v>52</v>
      </c>
      <c r="D19" s="131" t="s">
        <v>52</v>
      </c>
      <c r="E19" s="131" t="s">
        <v>52</v>
      </c>
      <c r="F19" s="131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18" t="s">
        <v>41</v>
      </c>
      <c r="B20" s="13" t="s">
        <v>331</v>
      </c>
      <c r="C20" s="131" t="s">
        <v>52</v>
      </c>
      <c r="D20" s="131" t="s">
        <v>332</v>
      </c>
      <c r="E20" s="131"/>
      <c r="F20" s="131" t="s">
        <v>334</v>
      </c>
      <c r="G20" s="14" t="s">
        <v>335</v>
      </c>
      <c r="H20" s="3">
        <v>1.3</v>
      </c>
      <c r="I20" s="3">
        <v>1.02</v>
      </c>
      <c r="J20" s="9">
        <f t="shared" si="0"/>
        <v>0</v>
      </c>
    </row>
    <row r="21" spans="1:10" s="16" customFormat="1" ht="65.25" customHeight="1" x14ac:dyDescent="0.25">
      <c r="A21" s="118" t="s">
        <v>42</v>
      </c>
      <c r="B21" s="13" t="s">
        <v>331</v>
      </c>
      <c r="C21" s="131" t="s">
        <v>52</v>
      </c>
      <c r="D21" s="131" t="s">
        <v>333</v>
      </c>
      <c r="E21" s="131"/>
      <c r="F21" s="131" t="s">
        <v>358</v>
      </c>
      <c r="G21" s="14" t="s">
        <v>335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18" t="s">
        <v>169</v>
      </c>
      <c r="B22" s="13" t="s">
        <v>336</v>
      </c>
      <c r="C22" s="131" t="s">
        <v>52</v>
      </c>
      <c r="D22" s="131" t="s">
        <v>52</v>
      </c>
      <c r="E22" s="131" t="s">
        <v>52</v>
      </c>
      <c r="F22" s="131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18" t="s">
        <v>170</v>
      </c>
      <c r="B23" s="13" t="s">
        <v>337</v>
      </c>
      <c r="C23" s="131" t="s">
        <v>52</v>
      </c>
      <c r="D23" s="131" t="s">
        <v>338</v>
      </c>
      <c r="E23" s="131"/>
      <c r="F23" s="131" t="s">
        <v>10</v>
      </c>
      <c r="G23" s="14" t="s">
        <v>339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18" t="s">
        <v>169</v>
      </c>
      <c r="B24" s="13" t="s">
        <v>340</v>
      </c>
      <c r="C24" s="131" t="s">
        <v>52</v>
      </c>
      <c r="D24" s="131" t="s">
        <v>52</v>
      </c>
      <c r="E24" s="131" t="s">
        <v>52</v>
      </c>
      <c r="F24" s="131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18" t="s">
        <v>170</v>
      </c>
      <c r="B25" s="13" t="s">
        <v>341</v>
      </c>
      <c r="C25" s="131" t="s">
        <v>52</v>
      </c>
      <c r="D25" s="131" t="s">
        <v>343</v>
      </c>
      <c r="E25" s="131"/>
      <c r="F25" s="131" t="s">
        <v>12</v>
      </c>
      <c r="G25" s="14" t="s">
        <v>342</v>
      </c>
      <c r="H25" s="3">
        <v>213</v>
      </c>
      <c r="I25" s="3">
        <v>1.08</v>
      </c>
      <c r="J25" s="9">
        <f t="shared" si="0"/>
        <v>0</v>
      </c>
    </row>
    <row r="26" spans="1:10" s="16" customFormat="1" ht="55.5" customHeight="1" x14ac:dyDescent="0.25">
      <c r="A26" s="49"/>
      <c r="B26" s="13" t="s">
        <v>21</v>
      </c>
      <c r="C26" s="131" t="s">
        <v>52</v>
      </c>
      <c r="D26" s="131" t="s">
        <v>52</v>
      </c>
      <c r="E26" s="131" t="s">
        <v>52</v>
      </c>
      <c r="F26" s="131" t="s">
        <v>52</v>
      </c>
      <c r="G26" s="131" t="s">
        <v>52</v>
      </c>
      <c r="H26" s="131" t="s">
        <v>52</v>
      </c>
      <c r="I26" s="131" t="s">
        <v>52</v>
      </c>
      <c r="J26" s="19">
        <f>SUM(J14:J18,J20:J21,J23,J25)</f>
        <v>2229.7200000000003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64"/>
      <c r="B28" s="164"/>
      <c r="H28" s="133"/>
      <c r="I28" s="133"/>
    </row>
    <row r="29" spans="1:10" s="31" customFormat="1" ht="41.25" customHeight="1" x14ac:dyDescent="0.25">
      <c r="A29" s="164"/>
      <c r="B29" s="164"/>
      <c r="H29" s="133"/>
      <c r="I29" s="133"/>
    </row>
    <row r="30" spans="1:10" s="31" customFormat="1" ht="38.25" customHeight="1" x14ac:dyDescent="0.25">
      <c r="A30" s="164"/>
      <c r="B30" s="164"/>
      <c r="H30" s="133"/>
      <c r="I30" s="133"/>
    </row>
    <row r="31" spans="1:10" s="31" customFormat="1" ht="18.75" customHeight="1" x14ac:dyDescent="0.25">
      <c r="A31" s="165"/>
      <c r="B31" s="165"/>
      <c r="H31" s="133"/>
      <c r="I31" s="133"/>
    </row>
    <row r="32" spans="1:10" s="31" customFormat="1" ht="217.5" customHeight="1" x14ac:dyDescent="0.25">
      <c r="A32" s="166"/>
      <c r="B32" s="167"/>
      <c r="H32" s="133"/>
      <c r="I32" s="133"/>
    </row>
    <row r="33" spans="1:2" ht="53.25" customHeight="1" x14ac:dyDescent="0.25">
      <c r="A33" s="166"/>
      <c r="B33" s="168"/>
    </row>
    <row r="34" spans="1:2" x14ac:dyDescent="0.25">
      <c r="A34" s="163"/>
      <c r="B34" s="163"/>
    </row>
    <row r="35" spans="1:2" x14ac:dyDescent="0.25">
      <c r="B35" s="115"/>
    </row>
    <row r="39" spans="1:2" x14ac:dyDescent="0.25">
      <c r="B39" s="115"/>
    </row>
  </sheetData>
  <mergeCells count="22">
    <mergeCell ref="A6:C6"/>
    <mergeCell ref="D6:J6"/>
    <mergeCell ref="A7:C7"/>
    <mergeCell ref="D7:J7"/>
    <mergeCell ref="A1:J1"/>
    <mergeCell ref="A2:J2"/>
    <mergeCell ref="A3:J3"/>
    <mergeCell ref="A4:J4"/>
    <mergeCell ref="A5:J5"/>
    <mergeCell ref="A34:B34"/>
    <mergeCell ref="A28:B28"/>
    <mergeCell ref="A29:B29"/>
    <mergeCell ref="A30:B30"/>
    <mergeCell ref="A31:B31"/>
    <mergeCell ref="A32:B32"/>
    <mergeCell ref="A33:B33"/>
    <mergeCell ref="A8:J8"/>
    <mergeCell ref="A9:A11"/>
    <mergeCell ref="B9:B11"/>
    <mergeCell ref="C9:J9"/>
    <mergeCell ref="C10:F10"/>
    <mergeCell ref="G10:J10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view="pageBreakPreview" zoomScale="70" zoomScaleNormal="70" zoomScaleSheetLayoutView="70" workbookViewId="0">
      <pane ySplit="4" topLeftCell="A5" activePane="bottomLeft" state="frozen"/>
      <selection pane="bottomLeft" activeCell="E55" sqref="E55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19" customWidth="1"/>
    <col min="9" max="9" width="16.75" style="129" customWidth="1"/>
    <col min="10" max="10" width="15.125" style="6" customWidth="1"/>
    <col min="11" max="16384" width="9" style="6"/>
  </cols>
  <sheetData>
    <row r="1" spans="1:10" ht="15.75" customHeight="1" x14ac:dyDescent="0.25">
      <c r="A1" s="154" t="s">
        <v>348</v>
      </c>
      <c r="B1" s="154"/>
      <c r="C1" s="154"/>
      <c r="D1" s="154"/>
      <c r="E1" s="154"/>
      <c r="F1" s="154"/>
      <c r="G1" s="154"/>
      <c r="H1" s="154"/>
      <c r="I1" s="154"/>
      <c r="J1" s="154"/>
    </row>
    <row r="2" spans="1:10" ht="15.75" customHeight="1" x14ac:dyDescent="0.25">
      <c r="A2" s="155" t="s">
        <v>0</v>
      </c>
      <c r="B2" s="158" t="s">
        <v>2</v>
      </c>
      <c r="C2" s="161" t="s">
        <v>18</v>
      </c>
      <c r="D2" s="161"/>
      <c r="E2" s="161"/>
      <c r="F2" s="161"/>
      <c r="G2" s="161"/>
      <c r="H2" s="161"/>
      <c r="I2" s="161"/>
      <c r="J2" s="161"/>
    </row>
    <row r="3" spans="1:10" ht="33.75" customHeight="1" x14ac:dyDescent="0.25">
      <c r="A3" s="156"/>
      <c r="B3" s="159"/>
      <c r="C3" s="162" t="s">
        <v>8</v>
      </c>
      <c r="D3" s="162"/>
      <c r="E3" s="162"/>
      <c r="F3" s="162"/>
      <c r="G3" s="162" t="s">
        <v>53</v>
      </c>
      <c r="H3" s="162"/>
      <c r="I3" s="162"/>
      <c r="J3" s="162"/>
    </row>
    <row r="4" spans="1:10" s="8" customFormat="1" ht="63" x14ac:dyDescent="0.25">
      <c r="A4" s="157"/>
      <c r="B4" s="160"/>
      <c r="C4" s="112" t="s">
        <v>14</v>
      </c>
      <c r="D4" s="112" t="s">
        <v>6</v>
      </c>
      <c r="E4" s="112" t="s">
        <v>49</v>
      </c>
      <c r="F4" s="112" t="s">
        <v>7</v>
      </c>
      <c r="G4" s="112" t="s">
        <v>9</v>
      </c>
      <c r="H4" s="116" t="s">
        <v>20</v>
      </c>
      <c r="I4" s="131" t="s">
        <v>134</v>
      </c>
      <c r="J4" s="11" t="s">
        <v>19</v>
      </c>
    </row>
    <row r="5" spans="1:10" s="10" customFormat="1" x14ac:dyDescent="0.25">
      <c r="A5" s="48">
        <v>1</v>
      </c>
      <c r="B5" s="112">
        <v>2</v>
      </c>
      <c r="C5" s="135">
        <v>3</v>
      </c>
      <c r="D5" s="136">
        <v>4</v>
      </c>
      <c r="E5" s="135">
        <v>5</v>
      </c>
      <c r="F5" s="136">
        <v>6</v>
      </c>
      <c r="G5" s="135">
        <v>7</v>
      </c>
      <c r="H5" s="136">
        <v>8</v>
      </c>
      <c r="I5" s="135">
        <v>9</v>
      </c>
      <c r="J5" s="136">
        <v>10</v>
      </c>
    </row>
    <row r="6" spans="1:10" s="16" customFormat="1" ht="56.25" customHeight="1" x14ac:dyDescent="0.25">
      <c r="A6" s="111">
        <v>1</v>
      </c>
      <c r="B6" s="13" t="s">
        <v>55</v>
      </c>
      <c r="C6" s="112" t="s">
        <v>52</v>
      </c>
      <c r="D6" s="112" t="s">
        <v>52</v>
      </c>
      <c r="E6" s="112" t="s">
        <v>52</v>
      </c>
      <c r="F6" s="112" t="s">
        <v>52</v>
      </c>
      <c r="G6" s="112" t="s">
        <v>52</v>
      </c>
      <c r="H6" s="116" t="s">
        <v>52</v>
      </c>
      <c r="I6" s="131" t="s">
        <v>52</v>
      </c>
      <c r="J6" s="112" t="s">
        <v>52</v>
      </c>
    </row>
    <row r="7" spans="1:10" s="16" customFormat="1" ht="54" customHeight="1" x14ac:dyDescent="0.25">
      <c r="A7" s="111" t="s">
        <v>39</v>
      </c>
      <c r="B7" s="13" t="s">
        <v>33</v>
      </c>
      <c r="C7" s="112" t="s">
        <v>75</v>
      </c>
      <c r="D7" s="112" t="s">
        <v>76</v>
      </c>
      <c r="E7" s="112"/>
      <c r="F7" s="112" t="s">
        <v>10</v>
      </c>
      <c r="G7" s="14" t="s">
        <v>280</v>
      </c>
      <c r="H7" s="3">
        <v>2944</v>
      </c>
      <c r="I7" s="3">
        <v>1.03</v>
      </c>
      <c r="J7" s="9">
        <f>E7*H7*I7</f>
        <v>0</v>
      </c>
    </row>
    <row r="8" spans="1:10" s="16" customFormat="1" ht="57" customHeight="1" x14ac:dyDescent="0.25">
      <c r="A8" s="118" t="s">
        <v>40</v>
      </c>
      <c r="B8" s="13" t="s">
        <v>34</v>
      </c>
      <c r="C8" s="112" t="s">
        <v>75</v>
      </c>
      <c r="D8" s="112" t="s">
        <v>77</v>
      </c>
      <c r="E8" s="112"/>
      <c r="F8" s="112" t="s">
        <v>10</v>
      </c>
      <c r="G8" s="14" t="s">
        <v>280</v>
      </c>
      <c r="H8" s="3">
        <v>2824</v>
      </c>
      <c r="I8" s="3">
        <v>1.03</v>
      </c>
      <c r="J8" s="9">
        <f t="shared" ref="J8:J18" si="0">E8*H8*I8</f>
        <v>0</v>
      </c>
    </row>
    <row r="9" spans="1:10" s="16" customFormat="1" ht="65.25" customHeight="1" x14ac:dyDescent="0.25">
      <c r="A9" s="118" t="s">
        <v>69</v>
      </c>
      <c r="B9" s="13" t="s">
        <v>109</v>
      </c>
      <c r="C9" s="112" t="s">
        <v>75</v>
      </c>
      <c r="D9" s="112" t="s">
        <v>78</v>
      </c>
      <c r="E9" s="112"/>
      <c r="F9" s="112" t="s">
        <v>10</v>
      </c>
      <c r="G9" s="14" t="s">
        <v>280</v>
      </c>
      <c r="H9" s="3">
        <v>2728</v>
      </c>
      <c r="I9" s="3">
        <v>1.03</v>
      </c>
      <c r="J9" s="9">
        <f t="shared" si="0"/>
        <v>0</v>
      </c>
    </row>
    <row r="10" spans="1:10" s="16" customFormat="1" ht="65.25" customHeight="1" x14ac:dyDescent="0.25">
      <c r="A10" s="118" t="s">
        <v>97</v>
      </c>
      <c r="B10" s="13" t="s">
        <v>110</v>
      </c>
      <c r="C10" s="116" t="s">
        <v>75</v>
      </c>
      <c r="D10" s="116" t="s">
        <v>98</v>
      </c>
      <c r="E10" s="116"/>
      <c r="F10" s="116" t="s">
        <v>10</v>
      </c>
      <c r="G10" s="14" t="s">
        <v>280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18" t="s">
        <v>99</v>
      </c>
      <c r="B11" s="13" t="s">
        <v>111</v>
      </c>
      <c r="C11" s="116" t="s">
        <v>75</v>
      </c>
      <c r="D11" s="116" t="s">
        <v>105</v>
      </c>
      <c r="E11" s="116"/>
      <c r="F11" s="116" t="s">
        <v>10</v>
      </c>
      <c r="G11" s="14" t="s">
        <v>280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18" t="s">
        <v>100</v>
      </c>
      <c r="B12" s="13" t="s">
        <v>112</v>
      </c>
      <c r="C12" s="116" t="s">
        <v>75</v>
      </c>
      <c r="D12" s="116" t="s">
        <v>106</v>
      </c>
      <c r="E12" s="116"/>
      <c r="F12" s="116" t="s">
        <v>10</v>
      </c>
      <c r="G12" s="14" t="s">
        <v>280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18" t="s">
        <v>101</v>
      </c>
      <c r="B13" s="13" t="s">
        <v>113</v>
      </c>
      <c r="C13" s="139" t="s">
        <v>75</v>
      </c>
      <c r="D13" s="139" t="s">
        <v>366</v>
      </c>
      <c r="E13" s="139"/>
      <c r="F13" s="139" t="s">
        <v>10</v>
      </c>
      <c r="G13" s="14" t="s">
        <v>280</v>
      </c>
      <c r="H13" s="3">
        <v>800</v>
      </c>
      <c r="I13" s="3">
        <v>1.03</v>
      </c>
      <c r="J13" s="9">
        <f t="shared" si="0"/>
        <v>0</v>
      </c>
    </row>
    <row r="14" spans="1:10" s="16" customFormat="1" ht="65.25" customHeight="1" x14ac:dyDescent="0.25">
      <c r="A14" s="118" t="s">
        <v>102</v>
      </c>
      <c r="B14" s="13" t="s">
        <v>114</v>
      </c>
      <c r="C14" s="116" t="s">
        <v>75</v>
      </c>
      <c r="D14" s="116" t="s">
        <v>107</v>
      </c>
      <c r="E14" s="116"/>
      <c r="F14" s="116" t="s">
        <v>10</v>
      </c>
      <c r="G14" s="14" t="s">
        <v>280</v>
      </c>
      <c r="H14" s="3">
        <v>750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18" t="s">
        <v>103</v>
      </c>
      <c r="B15" s="13" t="s">
        <v>115</v>
      </c>
      <c r="C15" s="116" t="s">
        <v>75</v>
      </c>
      <c r="D15" s="116" t="s">
        <v>108</v>
      </c>
      <c r="E15" s="116"/>
      <c r="F15" s="116" t="s">
        <v>10</v>
      </c>
      <c r="G15" s="14" t="s">
        <v>280</v>
      </c>
      <c r="H15" s="3">
        <v>710</v>
      </c>
      <c r="I15" s="3">
        <v>1.03</v>
      </c>
      <c r="J15" s="9">
        <f t="shared" si="0"/>
        <v>0</v>
      </c>
    </row>
    <row r="16" spans="1:10" s="16" customFormat="1" ht="65.25" customHeight="1" x14ac:dyDescent="0.25">
      <c r="A16" s="118" t="s">
        <v>104</v>
      </c>
      <c r="B16" s="13" t="s">
        <v>116</v>
      </c>
      <c r="C16" s="131" t="s">
        <v>75</v>
      </c>
      <c r="D16" s="131" t="s">
        <v>282</v>
      </c>
      <c r="E16" s="131"/>
      <c r="F16" s="131" t="s">
        <v>10</v>
      </c>
      <c r="G16" s="14" t="s">
        <v>281</v>
      </c>
      <c r="H16" s="3">
        <v>775</v>
      </c>
      <c r="I16" s="3">
        <v>1.03</v>
      </c>
      <c r="J16" s="9">
        <f t="shared" si="0"/>
        <v>0</v>
      </c>
    </row>
    <row r="17" spans="1:10" s="16" customFormat="1" ht="65.25" customHeight="1" x14ac:dyDescent="0.25">
      <c r="A17" s="118" t="s">
        <v>239</v>
      </c>
      <c r="B17" s="13" t="s">
        <v>285</v>
      </c>
      <c r="C17" s="116" t="s">
        <v>75</v>
      </c>
      <c r="D17" s="131" t="s">
        <v>283</v>
      </c>
      <c r="E17" s="116"/>
      <c r="F17" s="116" t="s">
        <v>10</v>
      </c>
      <c r="G17" s="14" t="s">
        <v>281</v>
      </c>
      <c r="H17" s="3">
        <v>703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18" t="s">
        <v>240</v>
      </c>
      <c r="B18" s="13" t="s">
        <v>369</v>
      </c>
      <c r="C18" s="116" t="s">
        <v>75</v>
      </c>
      <c r="D18" s="131" t="s">
        <v>284</v>
      </c>
      <c r="E18" s="116"/>
      <c r="F18" s="116" t="s">
        <v>10</v>
      </c>
      <c r="G18" s="14" t="s">
        <v>281</v>
      </c>
      <c r="H18" s="3">
        <v>655</v>
      </c>
      <c r="I18" s="3">
        <v>1.03</v>
      </c>
      <c r="J18" s="9">
        <f t="shared" si="0"/>
        <v>0</v>
      </c>
    </row>
    <row r="19" spans="1:10" s="16" customFormat="1" ht="65.25" customHeight="1" x14ac:dyDescent="0.25">
      <c r="A19" s="118" t="s">
        <v>169</v>
      </c>
      <c r="B19" s="13" t="s">
        <v>303</v>
      </c>
      <c r="C19" s="131" t="s">
        <v>52</v>
      </c>
      <c r="D19" s="131" t="s">
        <v>52</v>
      </c>
      <c r="E19" s="131" t="s">
        <v>52</v>
      </c>
      <c r="F19" s="131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18" t="s">
        <v>41</v>
      </c>
      <c r="B20" s="13" t="s">
        <v>286</v>
      </c>
      <c r="C20" s="131" t="s">
        <v>52</v>
      </c>
      <c r="D20" s="131" t="s">
        <v>182</v>
      </c>
      <c r="E20" s="131"/>
      <c r="F20" s="131" t="s">
        <v>189</v>
      </c>
      <c r="G20" s="14" t="s">
        <v>181</v>
      </c>
      <c r="H20" s="3">
        <v>3</v>
      </c>
      <c r="I20" s="3">
        <v>1</v>
      </c>
      <c r="J20" s="9">
        <v>0</v>
      </c>
    </row>
    <row r="21" spans="1:10" s="16" customFormat="1" ht="65.25" customHeight="1" x14ac:dyDescent="0.25">
      <c r="A21" s="118" t="s">
        <v>42</v>
      </c>
      <c r="B21" s="13" t="s">
        <v>286</v>
      </c>
      <c r="C21" s="131" t="s">
        <v>52</v>
      </c>
      <c r="D21" s="131" t="s">
        <v>183</v>
      </c>
      <c r="E21" s="131"/>
      <c r="F21" s="131" t="s">
        <v>189</v>
      </c>
      <c r="G21" s="14" t="s">
        <v>181</v>
      </c>
      <c r="H21" s="3">
        <v>5</v>
      </c>
      <c r="I21" s="3">
        <v>1</v>
      </c>
      <c r="J21" s="9">
        <f t="shared" ref="J21:J26" si="1">E21*H21*I21</f>
        <v>0</v>
      </c>
    </row>
    <row r="22" spans="1:10" s="16" customFormat="1" ht="65.25" customHeight="1" x14ac:dyDescent="0.25">
      <c r="A22" s="118" t="s">
        <v>170</v>
      </c>
      <c r="B22" s="13" t="s">
        <v>286</v>
      </c>
      <c r="C22" s="131" t="s">
        <v>52</v>
      </c>
      <c r="D22" s="131" t="s">
        <v>184</v>
      </c>
      <c r="E22" s="131"/>
      <c r="F22" s="131" t="s">
        <v>189</v>
      </c>
      <c r="G22" s="14" t="s">
        <v>181</v>
      </c>
      <c r="H22" s="3">
        <v>10</v>
      </c>
      <c r="I22" s="3">
        <v>1</v>
      </c>
      <c r="J22" s="9">
        <f t="shared" si="1"/>
        <v>0</v>
      </c>
    </row>
    <row r="23" spans="1:10" s="16" customFormat="1" ht="65.25" customHeight="1" x14ac:dyDescent="0.25">
      <c r="A23" s="118" t="s">
        <v>171</v>
      </c>
      <c r="B23" s="13" t="s">
        <v>286</v>
      </c>
      <c r="C23" s="131" t="s">
        <v>52</v>
      </c>
      <c r="D23" s="131" t="s">
        <v>185</v>
      </c>
      <c r="E23" s="131"/>
      <c r="F23" s="131" t="s">
        <v>189</v>
      </c>
      <c r="G23" s="14" t="s">
        <v>181</v>
      </c>
      <c r="H23" s="3">
        <v>40</v>
      </c>
      <c r="I23" s="3">
        <v>1</v>
      </c>
      <c r="J23" s="9">
        <f t="shared" si="1"/>
        <v>0</v>
      </c>
    </row>
    <row r="24" spans="1:10" s="16" customFormat="1" ht="65.25" customHeight="1" x14ac:dyDescent="0.25">
      <c r="A24" s="118" t="s">
        <v>172</v>
      </c>
      <c r="B24" s="13" t="s">
        <v>286</v>
      </c>
      <c r="C24" s="131" t="s">
        <v>52</v>
      </c>
      <c r="D24" s="131" t="s">
        <v>186</v>
      </c>
      <c r="E24" s="131"/>
      <c r="F24" s="131" t="s">
        <v>189</v>
      </c>
      <c r="G24" s="14" t="s">
        <v>181</v>
      </c>
      <c r="H24" s="3">
        <v>70</v>
      </c>
      <c r="I24" s="3">
        <v>1</v>
      </c>
      <c r="J24" s="9">
        <f t="shared" si="1"/>
        <v>0</v>
      </c>
    </row>
    <row r="25" spans="1:10" s="16" customFormat="1" ht="65.25" customHeight="1" x14ac:dyDescent="0.25">
      <c r="A25" s="118" t="s">
        <v>175</v>
      </c>
      <c r="B25" s="13" t="s">
        <v>286</v>
      </c>
      <c r="C25" s="131" t="s">
        <v>52</v>
      </c>
      <c r="D25" s="131" t="s">
        <v>187</v>
      </c>
      <c r="E25" s="131"/>
      <c r="F25" s="131" t="s">
        <v>189</v>
      </c>
      <c r="G25" s="14" t="s">
        <v>181</v>
      </c>
      <c r="H25" s="3">
        <v>300</v>
      </c>
      <c r="I25" s="3">
        <v>1</v>
      </c>
      <c r="J25" s="9">
        <f t="shared" si="1"/>
        <v>0</v>
      </c>
    </row>
    <row r="26" spans="1:10" s="16" customFormat="1" ht="65.25" customHeight="1" x14ac:dyDescent="0.25">
      <c r="A26" s="118" t="s">
        <v>176</v>
      </c>
      <c r="B26" s="13" t="s">
        <v>286</v>
      </c>
      <c r="C26" s="131" t="s">
        <v>52</v>
      </c>
      <c r="D26" s="131" t="s">
        <v>188</v>
      </c>
      <c r="E26" s="131"/>
      <c r="F26" s="131" t="s">
        <v>189</v>
      </c>
      <c r="G26" s="14" t="s">
        <v>181</v>
      </c>
      <c r="H26" s="3">
        <v>500</v>
      </c>
      <c r="I26" s="3">
        <v>1</v>
      </c>
      <c r="J26" s="9">
        <f t="shared" si="1"/>
        <v>0</v>
      </c>
    </row>
    <row r="27" spans="1:10" s="16" customFormat="1" ht="56.25" customHeight="1" x14ac:dyDescent="0.25">
      <c r="A27" s="118" t="s">
        <v>118</v>
      </c>
      <c r="B27" s="13" t="s">
        <v>293</v>
      </c>
      <c r="C27" s="131" t="s">
        <v>52</v>
      </c>
      <c r="D27" s="131" t="s">
        <v>52</v>
      </c>
      <c r="E27" s="131" t="s">
        <v>52</v>
      </c>
      <c r="F27" s="131" t="s">
        <v>52</v>
      </c>
      <c r="G27" s="131" t="s">
        <v>52</v>
      </c>
      <c r="H27" s="131" t="s">
        <v>52</v>
      </c>
      <c r="I27" s="131" t="s">
        <v>52</v>
      </c>
      <c r="J27" s="131" t="s">
        <v>52</v>
      </c>
    </row>
    <row r="28" spans="1:10" s="16" customFormat="1" ht="54" customHeight="1" x14ac:dyDescent="0.25">
      <c r="A28" s="118" t="s">
        <v>43</v>
      </c>
      <c r="B28" s="13" t="s">
        <v>294</v>
      </c>
      <c r="C28" s="139" t="s">
        <v>75</v>
      </c>
      <c r="D28" s="139" t="s">
        <v>367</v>
      </c>
      <c r="E28" s="139"/>
      <c r="F28" s="139" t="s">
        <v>301</v>
      </c>
      <c r="G28" s="14" t="s">
        <v>117</v>
      </c>
      <c r="H28" s="3">
        <v>239</v>
      </c>
      <c r="I28" s="3">
        <v>1.03</v>
      </c>
      <c r="J28" s="9">
        <f t="shared" ref="J28" si="2">E28*H28</f>
        <v>0</v>
      </c>
    </row>
    <row r="29" spans="1:10" s="16" customFormat="1" ht="54" customHeight="1" x14ac:dyDescent="0.25">
      <c r="A29" s="118" t="s">
        <v>43</v>
      </c>
      <c r="B29" s="13" t="s">
        <v>294</v>
      </c>
      <c r="C29" s="131" t="s">
        <v>75</v>
      </c>
      <c r="D29" s="131" t="s">
        <v>295</v>
      </c>
      <c r="E29" s="131"/>
      <c r="F29" s="131" t="s">
        <v>301</v>
      </c>
      <c r="G29" s="14" t="s">
        <v>117</v>
      </c>
      <c r="H29" s="3">
        <v>309</v>
      </c>
      <c r="I29" s="3">
        <v>1.03</v>
      </c>
      <c r="J29" s="9">
        <f t="shared" ref="J29:J34" si="3">E29*H29</f>
        <v>0</v>
      </c>
    </row>
    <row r="30" spans="1:10" s="16" customFormat="1" ht="54" customHeight="1" x14ac:dyDescent="0.25">
      <c r="A30" s="118" t="s">
        <v>44</v>
      </c>
      <c r="B30" s="13" t="s">
        <v>294</v>
      </c>
      <c r="C30" s="131" t="s">
        <v>75</v>
      </c>
      <c r="D30" s="131" t="s">
        <v>296</v>
      </c>
      <c r="E30" s="131"/>
      <c r="F30" s="131" t="s">
        <v>301</v>
      </c>
      <c r="G30" s="14" t="s">
        <v>117</v>
      </c>
      <c r="H30" s="3">
        <v>395</v>
      </c>
      <c r="I30" s="3">
        <v>1.03</v>
      </c>
      <c r="J30" s="9">
        <f t="shared" si="3"/>
        <v>0</v>
      </c>
    </row>
    <row r="31" spans="1:10" s="16" customFormat="1" ht="54" customHeight="1" x14ac:dyDescent="0.25">
      <c r="A31" s="118" t="s">
        <v>253</v>
      </c>
      <c r="B31" s="13" t="s">
        <v>294</v>
      </c>
      <c r="C31" s="131" t="s">
        <v>75</v>
      </c>
      <c r="D31" s="131" t="s">
        <v>297</v>
      </c>
      <c r="E31" s="131"/>
      <c r="F31" s="131" t="s">
        <v>301</v>
      </c>
      <c r="G31" s="14" t="s">
        <v>117</v>
      </c>
      <c r="H31" s="3">
        <v>532</v>
      </c>
      <c r="I31" s="3">
        <v>1.03</v>
      </c>
      <c r="J31" s="9">
        <f t="shared" si="3"/>
        <v>0</v>
      </c>
    </row>
    <row r="32" spans="1:10" s="16" customFormat="1" ht="54" customHeight="1" x14ac:dyDescent="0.25">
      <c r="A32" s="118" t="s">
        <v>254</v>
      </c>
      <c r="B32" s="13" t="s">
        <v>294</v>
      </c>
      <c r="C32" s="131" t="s">
        <v>75</v>
      </c>
      <c r="D32" s="131" t="s">
        <v>298</v>
      </c>
      <c r="E32" s="131"/>
      <c r="F32" s="131" t="s">
        <v>301</v>
      </c>
      <c r="G32" s="14" t="s">
        <v>117</v>
      </c>
      <c r="H32" s="3">
        <v>886</v>
      </c>
      <c r="I32" s="3">
        <v>1.03</v>
      </c>
      <c r="J32" s="9">
        <f t="shared" si="3"/>
        <v>0</v>
      </c>
    </row>
    <row r="33" spans="1:10" s="16" customFormat="1" ht="54" customHeight="1" x14ac:dyDescent="0.25">
      <c r="A33" s="118" t="s">
        <v>255</v>
      </c>
      <c r="B33" s="13" t="s">
        <v>294</v>
      </c>
      <c r="C33" s="131" t="s">
        <v>75</v>
      </c>
      <c r="D33" s="131" t="s">
        <v>299</v>
      </c>
      <c r="E33" s="131"/>
      <c r="F33" s="131" t="s">
        <v>301</v>
      </c>
      <c r="G33" s="14" t="s">
        <v>117</v>
      </c>
      <c r="H33" s="3">
        <v>264</v>
      </c>
      <c r="I33" s="3">
        <v>1.03</v>
      </c>
      <c r="J33" s="9">
        <f t="shared" si="3"/>
        <v>0</v>
      </c>
    </row>
    <row r="34" spans="1:10" s="16" customFormat="1" ht="54" customHeight="1" x14ac:dyDescent="0.25">
      <c r="A34" s="118" t="s">
        <v>256</v>
      </c>
      <c r="B34" s="13" t="s">
        <v>294</v>
      </c>
      <c r="C34" s="131" t="s">
        <v>75</v>
      </c>
      <c r="D34" s="131" t="s">
        <v>300</v>
      </c>
      <c r="E34" s="131"/>
      <c r="F34" s="131" t="s">
        <v>301</v>
      </c>
      <c r="G34" s="14" t="s">
        <v>117</v>
      </c>
      <c r="H34" s="3">
        <v>1777</v>
      </c>
      <c r="I34" s="3">
        <v>1.03</v>
      </c>
      <c r="J34" s="9">
        <f t="shared" si="3"/>
        <v>0</v>
      </c>
    </row>
    <row r="35" spans="1:10" s="16" customFormat="1" ht="65.25" customHeight="1" x14ac:dyDescent="0.25">
      <c r="A35" s="118" t="s">
        <v>72</v>
      </c>
      <c r="B35" s="13" t="s">
        <v>302</v>
      </c>
      <c r="C35" s="131" t="s">
        <v>52</v>
      </c>
      <c r="D35" s="131" t="s">
        <v>52</v>
      </c>
      <c r="E35" s="131" t="s">
        <v>52</v>
      </c>
      <c r="F35" s="131" t="s">
        <v>52</v>
      </c>
      <c r="G35" s="14" t="s">
        <v>52</v>
      </c>
      <c r="H35" s="3" t="s">
        <v>52</v>
      </c>
      <c r="I35" s="3" t="s">
        <v>52</v>
      </c>
      <c r="J35" s="9" t="s">
        <v>52</v>
      </c>
    </row>
    <row r="36" spans="1:10" s="16" customFormat="1" ht="65.25" customHeight="1" x14ac:dyDescent="0.25">
      <c r="A36" s="118" t="s">
        <v>51</v>
      </c>
      <c r="B36" s="13" t="s">
        <v>294</v>
      </c>
      <c r="C36" s="131" t="s">
        <v>52</v>
      </c>
      <c r="D36" s="131" t="s">
        <v>182</v>
      </c>
      <c r="E36" s="131"/>
      <c r="F36" s="131" t="s">
        <v>189</v>
      </c>
      <c r="G36" s="14" t="s">
        <v>181</v>
      </c>
      <c r="H36" s="3">
        <v>3</v>
      </c>
      <c r="I36" s="3">
        <v>1</v>
      </c>
      <c r="J36" s="9">
        <v>0</v>
      </c>
    </row>
    <row r="37" spans="1:10" s="16" customFormat="1" ht="65.25" customHeight="1" x14ac:dyDescent="0.25">
      <c r="A37" s="118" t="s">
        <v>190</v>
      </c>
      <c r="B37" s="13" t="s">
        <v>294</v>
      </c>
      <c r="C37" s="131" t="s">
        <v>52</v>
      </c>
      <c r="D37" s="131" t="s">
        <v>183</v>
      </c>
      <c r="E37" s="131"/>
      <c r="F37" s="131" t="s">
        <v>189</v>
      </c>
      <c r="G37" s="14" t="s">
        <v>181</v>
      </c>
      <c r="H37" s="3">
        <v>5</v>
      </c>
      <c r="I37" s="3">
        <v>1</v>
      </c>
      <c r="J37" s="9">
        <v>0</v>
      </c>
    </row>
    <row r="38" spans="1:10" s="16" customFormat="1" ht="65.25" customHeight="1" x14ac:dyDescent="0.25">
      <c r="A38" s="118" t="s">
        <v>274</v>
      </c>
      <c r="B38" s="13" t="s">
        <v>294</v>
      </c>
      <c r="C38" s="131" t="s">
        <v>52</v>
      </c>
      <c r="D38" s="131" t="s">
        <v>184</v>
      </c>
      <c r="E38" s="131"/>
      <c r="F38" s="131" t="s">
        <v>189</v>
      </c>
      <c r="G38" s="14" t="s">
        <v>181</v>
      </c>
      <c r="H38" s="3">
        <v>10</v>
      </c>
      <c r="I38" s="3">
        <v>1</v>
      </c>
      <c r="J38" s="9">
        <v>0</v>
      </c>
    </row>
    <row r="39" spans="1:10" s="16" customFormat="1" ht="65.25" customHeight="1" x14ac:dyDescent="0.25">
      <c r="A39" s="118" t="s">
        <v>275</v>
      </c>
      <c r="B39" s="13" t="s">
        <v>294</v>
      </c>
      <c r="C39" s="131" t="s">
        <v>52</v>
      </c>
      <c r="D39" s="131" t="s">
        <v>185</v>
      </c>
      <c r="E39" s="131"/>
      <c r="F39" s="131" t="s">
        <v>189</v>
      </c>
      <c r="G39" s="14" t="s">
        <v>181</v>
      </c>
      <c r="H39" s="3">
        <v>40</v>
      </c>
      <c r="I39" s="3">
        <v>1</v>
      </c>
      <c r="J39" s="9">
        <f>E39*H39*I39</f>
        <v>0</v>
      </c>
    </row>
    <row r="40" spans="1:10" s="16" customFormat="1" ht="65.25" customHeight="1" x14ac:dyDescent="0.25">
      <c r="A40" s="118" t="s">
        <v>276</v>
      </c>
      <c r="B40" s="13" t="s">
        <v>294</v>
      </c>
      <c r="C40" s="131" t="s">
        <v>52</v>
      </c>
      <c r="D40" s="131" t="s">
        <v>186</v>
      </c>
      <c r="E40" s="131"/>
      <c r="F40" s="131" t="s">
        <v>189</v>
      </c>
      <c r="G40" s="14" t="s">
        <v>181</v>
      </c>
      <c r="H40" s="3">
        <v>70</v>
      </c>
      <c r="I40" s="3">
        <v>1</v>
      </c>
      <c r="J40" s="9">
        <f t="shared" ref="J40:J42" si="4">E40*H40*I40</f>
        <v>0</v>
      </c>
    </row>
    <row r="41" spans="1:10" s="16" customFormat="1" ht="65.25" customHeight="1" x14ac:dyDescent="0.25">
      <c r="A41" s="118" t="s">
        <v>277</v>
      </c>
      <c r="B41" s="13" t="s">
        <v>294</v>
      </c>
      <c r="C41" s="131" t="s">
        <v>52</v>
      </c>
      <c r="D41" s="131" t="s">
        <v>187</v>
      </c>
      <c r="E41" s="131"/>
      <c r="F41" s="131" t="s">
        <v>189</v>
      </c>
      <c r="G41" s="14" t="s">
        <v>181</v>
      </c>
      <c r="H41" s="3">
        <v>300</v>
      </c>
      <c r="I41" s="3">
        <v>1</v>
      </c>
      <c r="J41" s="9">
        <f t="shared" si="4"/>
        <v>0</v>
      </c>
    </row>
    <row r="42" spans="1:10" s="16" customFormat="1" ht="65.25" customHeight="1" x14ac:dyDescent="0.25">
      <c r="A42" s="118" t="s">
        <v>292</v>
      </c>
      <c r="B42" s="13" t="s">
        <v>294</v>
      </c>
      <c r="C42" s="131" t="s">
        <v>52</v>
      </c>
      <c r="D42" s="131" t="s">
        <v>188</v>
      </c>
      <c r="E42" s="131"/>
      <c r="F42" s="131" t="s">
        <v>189</v>
      </c>
      <c r="G42" s="14" t="s">
        <v>181</v>
      </c>
      <c r="H42" s="3">
        <v>500</v>
      </c>
      <c r="I42" s="3">
        <v>1</v>
      </c>
      <c r="J42" s="9">
        <f t="shared" si="4"/>
        <v>0</v>
      </c>
    </row>
    <row r="43" spans="1:10" ht="88.5" customHeight="1" x14ac:dyDescent="0.25">
      <c r="A43" s="49" t="s">
        <v>73</v>
      </c>
      <c r="B43" s="13" t="s">
        <v>306</v>
      </c>
      <c r="C43" s="45" t="s">
        <v>52</v>
      </c>
      <c r="D43" s="45" t="s">
        <v>52</v>
      </c>
      <c r="E43" s="45" t="s">
        <v>52</v>
      </c>
      <c r="F43" s="45" t="s">
        <v>52</v>
      </c>
      <c r="G43" s="45" t="s">
        <v>52</v>
      </c>
      <c r="H43" s="45" t="s">
        <v>52</v>
      </c>
      <c r="I43" s="45" t="s">
        <v>52</v>
      </c>
      <c r="J43" s="45" t="s">
        <v>52</v>
      </c>
    </row>
    <row r="44" spans="1:10" ht="24" customHeight="1" x14ac:dyDescent="0.25">
      <c r="A44" s="49" t="s">
        <v>45</v>
      </c>
      <c r="B44" s="13" t="s">
        <v>307</v>
      </c>
      <c r="C44" s="45" t="s">
        <v>75</v>
      </c>
      <c r="D44" s="131" t="s">
        <v>309</v>
      </c>
      <c r="E44" s="45"/>
      <c r="F44" s="45" t="s">
        <v>301</v>
      </c>
      <c r="G44" s="132" t="s">
        <v>308</v>
      </c>
      <c r="H44" s="132">
        <v>1358</v>
      </c>
      <c r="I44" s="132">
        <v>1.06</v>
      </c>
      <c r="J44" s="114">
        <f>+E44*H44</f>
        <v>0</v>
      </c>
    </row>
    <row r="45" spans="1:10" s="16" customFormat="1" ht="65.25" customHeight="1" x14ac:dyDescent="0.25">
      <c r="A45" s="118" t="s">
        <v>74</v>
      </c>
      <c r="B45" s="13" t="s">
        <v>310</v>
      </c>
      <c r="C45" s="131" t="s">
        <v>52</v>
      </c>
      <c r="D45" s="131" t="s">
        <v>52</v>
      </c>
      <c r="E45" s="131" t="s">
        <v>52</v>
      </c>
      <c r="F45" s="131" t="s">
        <v>52</v>
      </c>
      <c r="G45" s="14" t="s">
        <v>52</v>
      </c>
      <c r="H45" s="3" t="s">
        <v>52</v>
      </c>
      <c r="I45" s="3" t="s">
        <v>52</v>
      </c>
      <c r="J45" s="9" t="s">
        <v>52</v>
      </c>
    </row>
    <row r="46" spans="1:10" s="16" customFormat="1" ht="65.25" customHeight="1" x14ac:dyDescent="0.25">
      <c r="A46" s="118" t="s">
        <v>47</v>
      </c>
      <c r="B46" s="13" t="s">
        <v>307</v>
      </c>
      <c r="C46" s="131" t="s">
        <v>52</v>
      </c>
      <c r="D46" s="131" t="s">
        <v>182</v>
      </c>
      <c r="E46" s="131"/>
      <c r="F46" s="131" t="s">
        <v>189</v>
      </c>
      <c r="G46" s="14" t="s">
        <v>181</v>
      </c>
      <c r="H46" s="3">
        <v>3</v>
      </c>
      <c r="I46" s="3">
        <v>1</v>
      </c>
      <c r="J46" s="9">
        <v>0</v>
      </c>
    </row>
    <row r="47" spans="1:10" s="16" customFormat="1" ht="65.25" customHeight="1" x14ac:dyDescent="0.25">
      <c r="A47" s="118" t="s">
        <v>48</v>
      </c>
      <c r="B47" s="13" t="s">
        <v>307</v>
      </c>
      <c r="C47" s="131" t="s">
        <v>52</v>
      </c>
      <c r="D47" s="131" t="s">
        <v>183</v>
      </c>
      <c r="E47" s="131"/>
      <c r="F47" s="131" t="s">
        <v>189</v>
      </c>
      <c r="G47" s="14" t="s">
        <v>181</v>
      </c>
      <c r="H47" s="3">
        <v>5</v>
      </c>
      <c r="I47" s="3">
        <v>1</v>
      </c>
      <c r="J47" s="9">
        <v>0</v>
      </c>
    </row>
    <row r="48" spans="1:10" s="16" customFormat="1" ht="65.25" customHeight="1" x14ac:dyDescent="0.25">
      <c r="A48" s="118" t="s">
        <v>191</v>
      </c>
      <c r="B48" s="13" t="s">
        <v>307</v>
      </c>
      <c r="C48" s="131" t="s">
        <v>52</v>
      </c>
      <c r="D48" s="131" t="s">
        <v>184</v>
      </c>
      <c r="E48" s="131"/>
      <c r="F48" s="131" t="s">
        <v>189</v>
      </c>
      <c r="G48" s="14" t="s">
        <v>181</v>
      </c>
      <c r="H48" s="3">
        <v>10</v>
      </c>
      <c r="I48" s="3">
        <v>1</v>
      </c>
      <c r="J48" s="9">
        <v>0</v>
      </c>
    </row>
    <row r="49" spans="1:10" s="16" customFormat="1" ht="65.25" customHeight="1" x14ac:dyDescent="0.25">
      <c r="A49" s="118" t="s">
        <v>192</v>
      </c>
      <c r="B49" s="13" t="s">
        <v>307</v>
      </c>
      <c r="C49" s="131" t="s">
        <v>52</v>
      </c>
      <c r="D49" s="131" t="s">
        <v>185</v>
      </c>
      <c r="E49" s="131"/>
      <c r="F49" s="131" t="s">
        <v>189</v>
      </c>
      <c r="G49" s="14" t="s">
        <v>181</v>
      </c>
      <c r="H49" s="3">
        <v>40</v>
      </c>
      <c r="I49" s="3">
        <v>1</v>
      </c>
      <c r="J49" s="9">
        <v>0</v>
      </c>
    </row>
    <row r="50" spans="1:10" s="16" customFormat="1" ht="65.25" customHeight="1" x14ac:dyDescent="0.25">
      <c r="A50" s="118" t="s">
        <v>193</v>
      </c>
      <c r="B50" s="13" t="s">
        <v>307</v>
      </c>
      <c r="C50" s="131" t="s">
        <v>52</v>
      </c>
      <c r="D50" s="131" t="s">
        <v>186</v>
      </c>
      <c r="E50" s="131"/>
      <c r="F50" s="131" t="s">
        <v>189</v>
      </c>
      <c r="G50" s="14" t="s">
        <v>181</v>
      </c>
      <c r="H50" s="3">
        <v>70</v>
      </c>
      <c r="I50" s="3">
        <v>1</v>
      </c>
      <c r="J50" s="9">
        <v>0</v>
      </c>
    </row>
    <row r="51" spans="1:10" s="16" customFormat="1" ht="65.25" customHeight="1" x14ac:dyDescent="0.25">
      <c r="A51" s="118" t="s">
        <v>194</v>
      </c>
      <c r="B51" s="13" t="s">
        <v>307</v>
      </c>
      <c r="C51" s="131" t="s">
        <v>52</v>
      </c>
      <c r="D51" s="131" t="s">
        <v>187</v>
      </c>
      <c r="E51" s="131"/>
      <c r="F51" s="131" t="s">
        <v>189</v>
      </c>
      <c r="G51" s="14" t="s">
        <v>181</v>
      </c>
      <c r="H51" s="3">
        <v>300</v>
      </c>
      <c r="I51" s="3">
        <v>1</v>
      </c>
      <c r="J51" s="9">
        <v>0</v>
      </c>
    </row>
    <row r="52" spans="1:10" s="16" customFormat="1" ht="65.25" customHeight="1" x14ac:dyDescent="0.25">
      <c r="A52" s="118" t="s">
        <v>311</v>
      </c>
      <c r="B52" s="13" t="s">
        <v>307</v>
      </c>
      <c r="C52" s="131" t="s">
        <v>52</v>
      </c>
      <c r="D52" s="131" t="s">
        <v>188</v>
      </c>
      <c r="E52" s="131"/>
      <c r="F52" s="131" t="s">
        <v>189</v>
      </c>
      <c r="G52" s="14" t="s">
        <v>181</v>
      </c>
      <c r="H52" s="3">
        <v>500</v>
      </c>
      <c r="I52" s="3">
        <v>1</v>
      </c>
      <c r="J52" s="9">
        <v>0</v>
      </c>
    </row>
    <row r="53" spans="1:10" ht="33" customHeight="1" x14ac:dyDescent="0.25">
      <c r="A53" s="49" t="s">
        <v>70</v>
      </c>
      <c r="B53" s="13" t="s">
        <v>54</v>
      </c>
      <c r="C53" s="45" t="s">
        <v>52</v>
      </c>
      <c r="D53" s="45" t="s">
        <v>52</v>
      </c>
      <c r="E53" s="45" t="s">
        <v>52</v>
      </c>
      <c r="F53" s="45" t="s">
        <v>52</v>
      </c>
      <c r="G53" s="45" t="s">
        <v>52</v>
      </c>
      <c r="H53" s="45" t="s">
        <v>52</v>
      </c>
      <c r="I53" s="45" t="s">
        <v>52</v>
      </c>
      <c r="J53" s="45" t="s">
        <v>52</v>
      </c>
    </row>
    <row r="54" spans="1:10" ht="24" customHeight="1" x14ac:dyDescent="0.25">
      <c r="A54" s="49" t="s">
        <v>24</v>
      </c>
      <c r="B54" s="13" t="s">
        <v>287</v>
      </c>
      <c r="C54" s="45" t="s">
        <v>75</v>
      </c>
      <c r="D54" s="45" t="s">
        <v>289</v>
      </c>
      <c r="E54" s="45"/>
      <c r="F54" s="45" t="s">
        <v>10</v>
      </c>
      <c r="G54" s="113" t="s">
        <v>290</v>
      </c>
      <c r="H54" s="117">
        <v>1615</v>
      </c>
      <c r="I54" s="132">
        <v>1.03</v>
      </c>
      <c r="J54" s="114">
        <f>+E54*H54</f>
        <v>0</v>
      </c>
    </row>
    <row r="55" spans="1:10" ht="35.25" customHeight="1" x14ac:dyDescent="0.25">
      <c r="A55" s="49" t="s">
        <v>25</v>
      </c>
      <c r="B55" s="13" t="s">
        <v>288</v>
      </c>
      <c r="C55" s="45" t="s">
        <v>75</v>
      </c>
      <c r="D55" s="45" t="s">
        <v>373</v>
      </c>
      <c r="E55" s="45"/>
      <c r="F55" s="45" t="s">
        <v>10</v>
      </c>
      <c r="G55" s="113" t="s">
        <v>291</v>
      </c>
      <c r="H55" s="117">
        <v>1649</v>
      </c>
      <c r="I55" s="132">
        <v>1.01</v>
      </c>
      <c r="J55" s="114">
        <f>E55*H55*I55</f>
        <v>0</v>
      </c>
    </row>
    <row r="56" spans="1:10" s="16" customFormat="1" ht="65.25" customHeight="1" x14ac:dyDescent="0.25">
      <c r="A56" s="118" t="s">
        <v>312</v>
      </c>
      <c r="B56" s="13" t="s">
        <v>304</v>
      </c>
      <c r="C56" s="131" t="s">
        <v>52</v>
      </c>
      <c r="D56" s="131" t="s">
        <v>52</v>
      </c>
      <c r="E56" s="131" t="s">
        <v>52</v>
      </c>
      <c r="F56" s="131" t="s">
        <v>52</v>
      </c>
      <c r="G56" s="14" t="s">
        <v>52</v>
      </c>
      <c r="H56" s="3" t="s">
        <v>52</v>
      </c>
      <c r="I56" s="3" t="s">
        <v>52</v>
      </c>
      <c r="J56" s="9" t="s">
        <v>52</v>
      </c>
    </row>
    <row r="57" spans="1:10" s="16" customFormat="1" ht="65.25" customHeight="1" x14ac:dyDescent="0.25">
      <c r="A57" s="118" t="s">
        <v>313</v>
      </c>
      <c r="B57" s="13" t="s">
        <v>305</v>
      </c>
      <c r="C57" s="131" t="s">
        <v>52</v>
      </c>
      <c r="D57" s="131" t="s">
        <v>182</v>
      </c>
      <c r="E57" s="131"/>
      <c r="F57" s="131" t="s">
        <v>189</v>
      </c>
      <c r="G57" s="14" t="s">
        <v>181</v>
      </c>
      <c r="H57" s="3">
        <v>3</v>
      </c>
      <c r="I57" s="3">
        <v>1</v>
      </c>
      <c r="J57" s="9">
        <v>0</v>
      </c>
    </row>
    <row r="58" spans="1:10" s="16" customFormat="1" ht="65.25" customHeight="1" x14ac:dyDescent="0.25">
      <c r="A58" s="118" t="s">
        <v>314</v>
      </c>
      <c r="B58" s="13" t="s">
        <v>305</v>
      </c>
      <c r="C58" s="131" t="s">
        <v>52</v>
      </c>
      <c r="D58" s="131" t="s">
        <v>183</v>
      </c>
      <c r="E58" s="131"/>
      <c r="F58" s="131" t="s">
        <v>189</v>
      </c>
      <c r="G58" s="14" t="s">
        <v>181</v>
      </c>
      <c r="H58" s="3">
        <v>5</v>
      </c>
      <c r="I58" s="3">
        <v>1</v>
      </c>
      <c r="J58" s="9">
        <f>E58*H58*I58</f>
        <v>0</v>
      </c>
    </row>
    <row r="59" spans="1:10" s="16" customFormat="1" ht="65.25" customHeight="1" x14ac:dyDescent="0.25">
      <c r="A59" s="118" t="s">
        <v>315</v>
      </c>
      <c r="B59" s="13" t="s">
        <v>305</v>
      </c>
      <c r="C59" s="131" t="s">
        <v>52</v>
      </c>
      <c r="D59" s="131" t="s">
        <v>184</v>
      </c>
      <c r="E59" s="131"/>
      <c r="F59" s="131" t="s">
        <v>189</v>
      </c>
      <c r="G59" s="14" t="s">
        <v>181</v>
      </c>
      <c r="H59" s="3">
        <v>10</v>
      </c>
      <c r="I59" s="3">
        <v>1</v>
      </c>
      <c r="J59" s="9">
        <v>0</v>
      </c>
    </row>
    <row r="60" spans="1:10" s="16" customFormat="1" ht="65.25" customHeight="1" x14ac:dyDescent="0.25">
      <c r="A60" s="118" t="s">
        <v>316</v>
      </c>
      <c r="B60" s="13" t="s">
        <v>305</v>
      </c>
      <c r="C60" s="131" t="s">
        <v>52</v>
      </c>
      <c r="D60" s="131" t="s">
        <v>185</v>
      </c>
      <c r="E60" s="131"/>
      <c r="F60" s="131" t="s">
        <v>189</v>
      </c>
      <c r="G60" s="14" t="s">
        <v>181</v>
      </c>
      <c r="H60" s="3">
        <v>40</v>
      </c>
      <c r="I60" s="3">
        <v>1</v>
      </c>
      <c r="J60" s="9">
        <v>0</v>
      </c>
    </row>
    <row r="61" spans="1:10" s="16" customFormat="1" ht="65.25" customHeight="1" x14ac:dyDescent="0.25">
      <c r="A61" s="118" t="s">
        <v>317</v>
      </c>
      <c r="B61" s="13" t="s">
        <v>305</v>
      </c>
      <c r="C61" s="131" t="s">
        <v>52</v>
      </c>
      <c r="D61" s="131" t="s">
        <v>186</v>
      </c>
      <c r="E61" s="131"/>
      <c r="F61" s="131" t="s">
        <v>189</v>
      </c>
      <c r="G61" s="14" t="s">
        <v>181</v>
      </c>
      <c r="H61" s="3">
        <v>70</v>
      </c>
      <c r="I61" s="3">
        <v>1</v>
      </c>
      <c r="J61" s="9">
        <v>0</v>
      </c>
    </row>
    <row r="62" spans="1:10" s="16" customFormat="1" ht="65.25" customHeight="1" x14ac:dyDescent="0.25">
      <c r="A62" s="118" t="s">
        <v>318</v>
      </c>
      <c r="B62" s="13" t="s">
        <v>305</v>
      </c>
      <c r="C62" s="131" t="s">
        <v>52</v>
      </c>
      <c r="D62" s="131" t="s">
        <v>187</v>
      </c>
      <c r="E62" s="131"/>
      <c r="F62" s="131" t="s">
        <v>189</v>
      </c>
      <c r="G62" s="14" t="s">
        <v>181</v>
      </c>
      <c r="H62" s="3">
        <v>300</v>
      </c>
      <c r="I62" s="3">
        <v>1</v>
      </c>
      <c r="J62" s="9">
        <v>0</v>
      </c>
    </row>
    <row r="63" spans="1:10" s="16" customFormat="1" ht="65.25" customHeight="1" x14ac:dyDescent="0.25">
      <c r="A63" s="118" t="s">
        <v>319</v>
      </c>
      <c r="B63" s="13" t="s">
        <v>305</v>
      </c>
      <c r="C63" s="131" t="s">
        <v>52</v>
      </c>
      <c r="D63" s="131" t="s">
        <v>188</v>
      </c>
      <c r="E63" s="131"/>
      <c r="F63" s="131" t="s">
        <v>189</v>
      </c>
      <c r="G63" s="14" t="s">
        <v>181</v>
      </c>
      <c r="H63" s="3">
        <v>500</v>
      </c>
      <c r="I63" s="3">
        <v>1</v>
      </c>
      <c r="J63" s="9">
        <v>0</v>
      </c>
    </row>
    <row r="64" spans="1:10" s="16" customFormat="1" ht="55.5" customHeight="1" x14ac:dyDescent="0.25">
      <c r="A64" s="49"/>
      <c r="B64" s="13" t="s">
        <v>21</v>
      </c>
      <c r="C64" s="112" t="s">
        <v>52</v>
      </c>
      <c r="D64" s="112" t="s">
        <v>52</v>
      </c>
      <c r="E64" s="112" t="s">
        <v>52</v>
      </c>
      <c r="F64" s="112" t="s">
        <v>52</v>
      </c>
      <c r="G64" s="112" t="s">
        <v>52</v>
      </c>
      <c r="H64" s="116" t="s">
        <v>52</v>
      </c>
      <c r="I64" s="131" t="s">
        <v>52</v>
      </c>
      <c r="J64" s="19">
        <f>SUM(J7:J18,J20:J26,J28:J34,J36:J42,J44,J46:J52,J54:J55,J57:J63)</f>
        <v>0</v>
      </c>
    </row>
    <row r="65" spans="1:9" ht="15.75" customHeight="1" x14ac:dyDescent="0.25">
      <c r="A65" s="50"/>
      <c r="B65" s="23"/>
      <c r="C65" s="22"/>
      <c r="D65" s="22"/>
    </row>
    <row r="66" spans="1:9" s="31" customFormat="1" ht="18.75" customHeight="1" x14ac:dyDescent="0.25">
      <c r="A66" s="164"/>
      <c r="B66" s="164"/>
      <c r="H66" s="121"/>
      <c r="I66" s="133"/>
    </row>
    <row r="67" spans="1:9" s="31" customFormat="1" ht="41.25" customHeight="1" x14ac:dyDescent="0.25">
      <c r="A67" s="164"/>
      <c r="B67" s="164"/>
      <c r="H67" s="121"/>
      <c r="I67" s="133"/>
    </row>
    <row r="68" spans="1:9" s="31" customFormat="1" ht="38.25" customHeight="1" x14ac:dyDescent="0.25">
      <c r="A68" s="164"/>
      <c r="B68" s="164"/>
      <c r="H68" s="121"/>
      <c r="I68" s="133"/>
    </row>
    <row r="69" spans="1:9" s="31" customFormat="1" ht="18.75" customHeight="1" x14ac:dyDescent="0.25">
      <c r="A69" s="165"/>
      <c r="B69" s="165"/>
      <c r="H69" s="121"/>
      <c r="I69" s="133"/>
    </row>
    <row r="70" spans="1:9" s="31" customFormat="1" ht="217.5" customHeight="1" x14ac:dyDescent="0.25">
      <c r="A70" s="166"/>
      <c r="B70" s="167"/>
      <c r="H70" s="121"/>
      <c r="I70" s="133"/>
    </row>
    <row r="71" spans="1:9" ht="53.25" customHeight="1" x14ac:dyDescent="0.25">
      <c r="A71" s="166"/>
      <c r="B71" s="168"/>
    </row>
    <row r="72" spans="1:9" x14ac:dyDescent="0.25">
      <c r="A72" s="163"/>
      <c r="B72" s="163"/>
    </row>
    <row r="73" spans="1:9" x14ac:dyDescent="0.25">
      <c r="B73" s="115"/>
    </row>
    <row r="77" spans="1:9" x14ac:dyDescent="0.25">
      <c r="B77" s="115"/>
    </row>
  </sheetData>
  <mergeCells count="13">
    <mergeCell ref="A69:B69"/>
    <mergeCell ref="A70:B70"/>
    <mergeCell ref="A71:B71"/>
    <mergeCell ref="A72:B72"/>
    <mergeCell ref="A66:B66"/>
    <mergeCell ref="A67:B67"/>
    <mergeCell ref="A68:B68"/>
    <mergeCell ref="C3:F3"/>
    <mergeCell ref="G3:J3"/>
    <mergeCell ref="A1:J1"/>
    <mergeCell ref="C2:J2"/>
    <mergeCell ref="A2:A4"/>
    <mergeCell ref="B2:B4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topLeftCell="B1" zoomScale="70" zoomScaleNormal="70" zoomScaleSheetLayoutView="70" workbookViewId="0">
      <pane ySplit="4" topLeftCell="A59" activePane="bottomLeft" state="frozen"/>
      <selection pane="bottomLeft" activeCell="F7" sqref="F7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54" t="s">
        <v>349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</row>
    <row r="2" spans="1:11" ht="15.75" customHeight="1" x14ac:dyDescent="0.25">
      <c r="A2" s="155" t="s">
        <v>0</v>
      </c>
      <c r="B2" s="158" t="s">
        <v>2</v>
      </c>
      <c r="C2" s="161" t="s">
        <v>18</v>
      </c>
      <c r="D2" s="161"/>
      <c r="E2" s="161"/>
      <c r="F2" s="161"/>
      <c r="G2" s="161"/>
      <c r="H2" s="161"/>
      <c r="I2" s="161"/>
      <c r="J2" s="161"/>
      <c r="K2" s="161"/>
    </row>
    <row r="3" spans="1:11" ht="33.75" customHeight="1" x14ac:dyDescent="0.25">
      <c r="A3" s="156"/>
      <c r="B3" s="159"/>
      <c r="C3" s="162" t="s">
        <v>8</v>
      </c>
      <c r="D3" s="162"/>
      <c r="E3" s="162"/>
      <c r="F3" s="162"/>
      <c r="G3" s="162"/>
      <c r="H3" s="162" t="s">
        <v>53</v>
      </c>
      <c r="I3" s="181"/>
      <c r="J3" s="181"/>
      <c r="K3" s="181"/>
    </row>
    <row r="4" spans="1:11" s="8" customFormat="1" ht="63" x14ac:dyDescent="0.25">
      <c r="A4" s="157"/>
      <c r="B4" s="160"/>
      <c r="C4" s="57" t="s">
        <v>14</v>
      </c>
      <c r="D4" s="57" t="s">
        <v>6</v>
      </c>
      <c r="E4" s="126" t="s">
        <v>136</v>
      </c>
      <c r="F4" s="57" t="s">
        <v>49</v>
      </c>
      <c r="G4" s="57" t="s">
        <v>7</v>
      </c>
      <c r="H4" s="57" t="s">
        <v>9</v>
      </c>
      <c r="I4" s="57" t="s">
        <v>133</v>
      </c>
      <c r="J4" s="126" t="s">
        <v>134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35">
        <v>3</v>
      </c>
      <c r="D5" s="136">
        <v>4</v>
      </c>
      <c r="E5" s="135">
        <v>5</v>
      </c>
      <c r="F5" s="136">
        <v>6</v>
      </c>
      <c r="G5" s="135">
        <v>7</v>
      </c>
      <c r="H5" s="136">
        <v>8</v>
      </c>
      <c r="I5" s="135">
        <v>9</v>
      </c>
      <c r="J5" s="136">
        <v>10</v>
      </c>
      <c r="K5" s="135">
        <v>11</v>
      </c>
    </row>
    <row r="6" spans="1:11" s="10" customFormat="1" ht="51" customHeight="1" x14ac:dyDescent="0.25">
      <c r="A6" s="56">
        <v>1</v>
      </c>
      <c r="B6" s="12" t="s">
        <v>196</v>
      </c>
      <c r="C6" s="57" t="s">
        <v>52</v>
      </c>
      <c r="D6" s="57" t="s">
        <v>52</v>
      </c>
      <c r="E6" s="126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26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197</v>
      </c>
      <c r="C7" s="57" t="s">
        <v>75</v>
      </c>
      <c r="D7" s="25" t="s">
        <v>198</v>
      </c>
      <c r="E7" s="25">
        <v>1</v>
      </c>
      <c r="F7" s="57"/>
      <c r="G7" s="59" t="s">
        <v>12</v>
      </c>
      <c r="H7" s="14" t="s">
        <v>120</v>
      </c>
      <c r="I7" s="57">
        <v>767</v>
      </c>
      <c r="J7" s="126">
        <v>1.44</v>
      </c>
      <c r="K7" s="15">
        <f>F7*E7*I7*J7</f>
        <v>0</v>
      </c>
    </row>
    <row r="8" spans="1:11" s="10" customFormat="1" ht="47.25" x14ac:dyDescent="0.25">
      <c r="A8" s="118" t="s">
        <v>40</v>
      </c>
      <c r="B8" s="12" t="s">
        <v>197</v>
      </c>
      <c r="C8" s="126">
        <v>0.4</v>
      </c>
      <c r="D8" s="25" t="s">
        <v>198</v>
      </c>
      <c r="E8" s="25">
        <v>1</v>
      </c>
      <c r="F8" s="126"/>
      <c r="G8" s="128" t="s">
        <v>12</v>
      </c>
      <c r="H8" s="14" t="s">
        <v>120</v>
      </c>
      <c r="I8" s="126">
        <v>499</v>
      </c>
      <c r="J8" s="126">
        <v>1.68</v>
      </c>
      <c r="K8" s="15">
        <f t="shared" ref="K8:K30" si="0">F8*E8*I8*J8</f>
        <v>0</v>
      </c>
    </row>
    <row r="9" spans="1:11" s="10" customFormat="1" ht="47.25" x14ac:dyDescent="0.25">
      <c r="A9" s="118" t="s">
        <v>69</v>
      </c>
      <c r="B9" s="12" t="s">
        <v>197</v>
      </c>
      <c r="C9" s="126" t="s">
        <v>75</v>
      </c>
      <c r="D9" s="25" t="s">
        <v>199</v>
      </c>
      <c r="E9" s="25"/>
      <c r="F9" s="126"/>
      <c r="G9" s="128" t="s">
        <v>12</v>
      </c>
      <c r="H9" s="14" t="s">
        <v>120</v>
      </c>
      <c r="I9" s="126">
        <v>1151</v>
      </c>
      <c r="J9" s="126">
        <v>1.17</v>
      </c>
      <c r="K9" s="15">
        <f t="shared" si="0"/>
        <v>0</v>
      </c>
    </row>
    <row r="10" spans="1:11" s="10" customFormat="1" ht="47.25" x14ac:dyDescent="0.25">
      <c r="A10" s="118" t="s">
        <v>97</v>
      </c>
      <c r="B10" s="12" t="s">
        <v>197</v>
      </c>
      <c r="C10" s="126">
        <v>0.4</v>
      </c>
      <c r="D10" s="25" t="s">
        <v>199</v>
      </c>
      <c r="E10" s="25"/>
      <c r="F10" s="126"/>
      <c r="G10" s="128" t="s">
        <v>12</v>
      </c>
      <c r="H10" s="14" t="s">
        <v>120</v>
      </c>
      <c r="I10" s="126">
        <v>798</v>
      </c>
      <c r="J10" s="126">
        <v>1.42</v>
      </c>
      <c r="K10" s="15">
        <f t="shared" si="0"/>
        <v>0</v>
      </c>
    </row>
    <row r="11" spans="1:11" s="10" customFormat="1" ht="47.25" x14ac:dyDescent="0.25">
      <c r="A11" s="56" t="s">
        <v>99</v>
      </c>
      <c r="B11" s="12" t="s">
        <v>200</v>
      </c>
      <c r="C11" s="126" t="s">
        <v>75</v>
      </c>
      <c r="D11" s="25" t="s">
        <v>198</v>
      </c>
      <c r="E11" s="25">
        <v>1</v>
      </c>
      <c r="F11" s="57"/>
      <c r="G11" s="128" t="s">
        <v>12</v>
      </c>
      <c r="H11" s="14" t="s">
        <v>201</v>
      </c>
      <c r="I11" s="57">
        <v>699</v>
      </c>
      <c r="J11" s="126">
        <v>1.04</v>
      </c>
      <c r="K11" s="15">
        <f t="shared" si="0"/>
        <v>0</v>
      </c>
    </row>
    <row r="12" spans="1:11" s="10" customFormat="1" ht="47.25" x14ac:dyDescent="0.25">
      <c r="A12" s="118" t="s">
        <v>100</v>
      </c>
      <c r="B12" s="12" t="s">
        <v>200</v>
      </c>
      <c r="C12" s="126">
        <v>0.4</v>
      </c>
      <c r="D12" s="25" t="s">
        <v>198</v>
      </c>
      <c r="E12" s="25">
        <v>1</v>
      </c>
      <c r="F12" s="142"/>
      <c r="G12" s="128" t="s">
        <v>12</v>
      </c>
      <c r="H12" s="14" t="s">
        <v>201</v>
      </c>
      <c r="I12" s="126">
        <v>517</v>
      </c>
      <c r="J12" s="126">
        <v>1.04</v>
      </c>
      <c r="K12" s="15">
        <f t="shared" si="0"/>
        <v>0</v>
      </c>
    </row>
    <row r="13" spans="1:11" s="10" customFormat="1" ht="47.25" x14ac:dyDescent="0.25">
      <c r="A13" s="118" t="s">
        <v>101</v>
      </c>
      <c r="B13" s="12" t="s">
        <v>200</v>
      </c>
      <c r="C13" s="126" t="s">
        <v>75</v>
      </c>
      <c r="D13" s="25" t="s">
        <v>199</v>
      </c>
      <c r="E13" s="25"/>
      <c r="F13" s="126"/>
      <c r="G13" s="128" t="s">
        <v>12</v>
      </c>
      <c r="H13" s="14" t="s">
        <v>201</v>
      </c>
      <c r="I13" s="126">
        <v>784</v>
      </c>
      <c r="J13" s="126">
        <v>1.04</v>
      </c>
      <c r="K13" s="15">
        <f t="shared" si="0"/>
        <v>0</v>
      </c>
    </row>
    <row r="14" spans="1:11" s="10" customFormat="1" ht="47.25" x14ac:dyDescent="0.25">
      <c r="A14" s="118" t="s">
        <v>102</v>
      </c>
      <c r="B14" s="12" t="s">
        <v>200</v>
      </c>
      <c r="C14" s="126">
        <v>0.4</v>
      </c>
      <c r="D14" s="25" t="s">
        <v>199</v>
      </c>
      <c r="E14" s="25"/>
      <c r="F14" s="126"/>
      <c r="G14" s="128" t="s">
        <v>12</v>
      </c>
      <c r="H14" s="14" t="s">
        <v>201</v>
      </c>
      <c r="I14" s="126">
        <v>602</v>
      </c>
      <c r="J14" s="126">
        <v>1.04</v>
      </c>
      <c r="K14" s="15">
        <f t="shared" si="0"/>
        <v>0</v>
      </c>
    </row>
    <row r="15" spans="1:11" s="10" customFormat="1" ht="31.5" x14ac:dyDescent="0.25">
      <c r="A15" s="118" t="s">
        <v>103</v>
      </c>
      <c r="B15" s="12" t="s">
        <v>202</v>
      </c>
      <c r="C15" s="126" t="s">
        <v>203</v>
      </c>
      <c r="D15" s="25" t="s">
        <v>204</v>
      </c>
      <c r="E15" s="25"/>
      <c r="F15" s="126"/>
      <c r="G15" s="128" t="s">
        <v>12</v>
      </c>
      <c r="H15" s="14" t="s">
        <v>207</v>
      </c>
      <c r="I15" s="126">
        <v>341</v>
      </c>
      <c r="J15" s="126">
        <v>1.04</v>
      </c>
      <c r="K15" s="15">
        <f t="shared" si="0"/>
        <v>0</v>
      </c>
    </row>
    <row r="16" spans="1:11" s="10" customFormat="1" ht="31.5" x14ac:dyDescent="0.25">
      <c r="A16" s="118" t="s">
        <v>104</v>
      </c>
      <c r="B16" s="12" t="s">
        <v>202</v>
      </c>
      <c r="C16" s="126" t="s">
        <v>203</v>
      </c>
      <c r="D16" s="25" t="s">
        <v>205</v>
      </c>
      <c r="E16" s="25"/>
      <c r="F16" s="126"/>
      <c r="G16" s="128" t="s">
        <v>12</v>
      </c>
      <c r="H16" s="14" t="s">
        <v>207</v>
      </c>
      <c r="I16" s="126">
        <v>431</v>
      </c>
      <c r="J16" s="126">
        <v>1.04</v>
      </c>
      <c r="K16" s="15">
        <f t="shared" si="0"/>
        <v>0</v>
      </c>
    </row>
    <row r="17" spans="1:11" s="10" customFormat="1" ht="31.5" x14ac:dyDescent="0.25">
      <c r="A17" s="118" t="s">
        <v>239</v>
      </c>
      <c r="B17" s="12" t="s">
        <v>202</v>
      </c>
      <c r="C17" s="126" t="s">
        <v>203</v>
      </c>
      <c r="D17" s="25" t="s">
        <v>206</v>
      </c>
      <c r="E17" s="25"/>
      <c r="F17" s="126"/>
      <c r="G17" s="128" t="s">
        <v>12</v>
      </c>
      <c r="H17" s="14" t="s">
        <v>207</v>
      </c>
      <c r="I17" s="126">
        <v>503</v>
      </c>
      <c r="J17" s="126">
        <v>1.04</v>
      </c>
      <c r="K17" s="15">
        <f t="shared" si="0"/>
        <v>0</v>
      </c>
    </row>
    <row r="18" spans="1:11" s="10" customFormat="1" ht="78.75" x14ac:dyDescent="0.25">
      <c r="A18" s="118" t="s">
        <v>240</v>
      </c>
      <c r="B18" s="12" t="s">
        <v>208</v>
      </c>
      <c r="C18" s="126" t="s">
        <v>203</v>
      </c>
      <c r="D18" s="25" t="s">
        <v>209</v>
      </c>
      <c r="E18" s="25">
        <v>1</v>
      </c>
      <c r="F18" s="126"/>
      <c r="G18" s="128" t="s">
        <v>12</v>
      </c>
      <c r="H18" s="14" t="s">
        <v>222</v>
      </c>
      <c r="I18" s="126">
        <v>391</v>
      </c>
      <c r="J18" s="126">
        <v>1.04</v>
      </c>
      <c r="K18" s="15">
        <f t="shared" si="0"/>
        <v>0</v>
      </c>
    </row>
    <row r="19" spans="1:11" s="10" customFormat="1" ht="78.75" x14ac:dyDescent="0.25">
      <c r="A19" s="118" t="s">
        <v>241</v>
      </c>
      <c r="B19" s="12" t="s">
        <v>208</v>
      </c>
      <c r="C19" s="126" t="s">
        <v>203</v>
      </c>
      <c r="D19" s="25" t="s">
        <v>210</v>
      </c>
      <c r="E19" s="25"/>
      <c r="F19" s="126"/>
      <c r="G19" s="128" t="s">
        <v>12</v>
      </c>
      <c r="H19" s="14" t="s">
        <v>222</v>
      </c>
      <c r="I19" s="126">
        <v>400</v>
      </c>
      <c r="J19" s="126">
        <v>1.04</v>
      </c>
      <c r="K19" s="15">
        <f t="shared" si="0"/>
        <v>0</v>
      </c>
    </row>
    <row r="20" spans="1:11" s="10" customFormat="1" ht="78.75" x14ac:dyDescent="0.25">
      <c r="A20" s="118" t="s">
        <v>242</v>
      </c>
      <c r="B20" s="12" t="s">
        <v>208</v>
      </c>
      <c r="C20" s="126" t="s">
        <v>203</v>
      </c>
      <c r="D20" s="25" t="s">
        <v>211</v>
      </c>
      <c r="E20" s="25">
        <v>1</v>
      </c>
      <c r="F20" s="126"/>
      <c r="G20" s="128" t="s">
        <v>12</v>
      </c>
      <c r="H20" s="14" t="s">
        <v>222</v>
      </c>
      <c r="I20" s="126">
        <v>413</v>
      </c>
      <c r="J20" s="126">
        <v>1.04</v>
      </c>
      <c r="K20" s="15">
        <f t="shared" si="0"/>
        <v>0</v>
      </c>
    </row>
    <row r="21" spans="1:11" s="10" customFormat="1" ht="78.75" x14ac:dyDescent="0.25">
      <c r="A21" s="118" t="s">
        <v>243</v>
      </c>
      <c r="B21" s="12" t="s">
        <v>208</v>
      </c>
      <c r="C21" s="126" t="s">
        <v>203</v>
      </c>
      <c r="D21" s="25" t="s">
        <v>212</v>
      </c>
      <c r="E21" s="25"/>
      <c r="F21" s="126"/>
      <c r="G21" s="128" t="s">
        <v>12</v>
      </c>
      <c r="H21" s="14" t="s">
        <v>222</v>
      </c>
      <c r="I21" s="126">
        <v>431</v>
      </c>
      <c r="J21" s="126">
        <v>1.04</v>
      </c>
      <c r="K21" s="15">
        <f t="shared" si="0"/>
        <v>0</v>
      </c>
    </row>
    <row r="22" spans="1:11" s="10" customFormat="1" ht="78.75" x14ac:dyDescent="0.25">
      <c r="A22" s="118" t="s">
        <v>244</v>
      </c>
      <c r="B22" s="12" t="s">
        <v>208</v>
      </c>
      <c r="C22" s="126" t="s">
        <v>203</v>
      </c>
      <c r="D22" s="25" t="s">
        <v>213</v>
      </c>
      <c r="E22" s="25"/>
      <c r="F22" s="126"/>
      <c r="G22" s="128" t="s">
        <v>12</v>
      </c>
      <c r="H22" s="14" t="s">
        <v>222</v>
      </c>
      <c r="I22" s="126">
        <v>449</v>
      </c>
      <c r="J22" s="126">
        <v>1.04</v>
      </c>
      <c r="K22" s="15">
        <f t="shared" si="0"/>
        <v>0</v>
      </c>
    </row>
    <row r="23" spans="1:11" s="10" customFormat="1" ht="78.75" x14ac:dyDescent="0.25">
      <c r="A23" s="118" t="s">
        <v>245</v>
      </c>
      <c r="B23" s="12" t="s">
        <v>208</v>
      </c>
      <c r="C23" s="126" t="s">
        <v>203</v>
      </c>
      <c r="D23" s="25" t="s">
        <v>214</v>
      </c>
      <c r="E23" s="25">
        <v>1</v>
      </c>
      <c r="F23" s="126"/>
      <c r="G23" s="128" t="s">
        <v>12</v>
      </c>
      <c r="H23" s="14" t="s">
        <v>222</v>
      </c>
      <c r="I23" s="126">
        <v>146</v>
      </c>
      <c r="J23" s="126">
        <v>1.04</v>
      </c>
      <c r="K23" s="15">
        <f t="shared" si="0"/>
        <v>0</v>
      </c>
    </row>
    <row r="24" spans="1:11" s="10" customFormat="1" ht="78.75" x14ac:dyDescent="0.25">
      <c r="A24" s="118" t="s">
        <v>246</v>
      </c>
      <c r="B24" s="12" t="s">
        <v>208</v>
      </c>
      <c r="C24" s="126" t="s">
        <v>203</v>
      </c>
      <c r="D24" s="25" t="s">
        <v>215</v>
      </c>
      <c r="E24" s="25">
        <v>1</v>
      </c>
      <c r="F24" s="126"/>
      <c r="G24" s="128" t="s">
        <v>12</v>
      </c>
      <c r="H24" s="14" t="s">
        <v>222</v>
      </c>
      <c r="I24" s="126">
        <v>175</v>
      </c>
      <c r="J24" s="126">
        <v>1.04</v>
      </c>
      <c r="K24" s="15">
        <f t="shared" si="0"/>
        <v>0</v>
      </c>
    </row>
    <row r="25" spans="1:11" s="10" customFormat="1" ht="78.75" x14ac:dyDescent="0.25">
      <c r="A25" s="118" t="s">
        <v>247</v>
      </c>
      <c r="B25" s="12" t="s">
        <v>208</v>
      </c>
      <c r="C25" s="126" t="s">
        <v>203</v>
      </c>
      <c r="D25" s="25" t="s">
        <v>216</v>
      </c>
      <c r="E25" s="25"/>
      <c r="F25" s="126"/>
      <c r="G25" s="128" t="s">
        <v>12</v>
      </c>
      <c r="H25" s="14" t="s">
        <v>222</v>
      </c>
      <c r="I25" s="126">
        <v>207</v>
      </c>
      <c r="J25" s="126">
        <v>1.04</v>
      </c>
      <c r="K25" s="15">
        <f t="shared" si="0"/>
        <v>0</v>
      </c>
    </row>
    <row r="26" spans="1:11" s="10" customFormat="1" ht="78.75" x14ac:dyDescent="0.25">
      <c r="A26" s="118" t="s">
        <v>248</v>
      </c>
      <c r="B26" s="12" t="s">
        <v>208</v>
      </c>
      <c r="C26" s="126" t="s">
        <v>203</v>
      </c>
      <c r="D26" s="25" t="s">
        <v>217</v>
      </c>
      <c r="E26" s="25">
        <v>1</v>
      </c>
      <c r="F26" s="143"/>
      <c r="G26" s="128" t="s">
        <v>12</v>
      </c>
      <c r="H26" s="14" t="s">
        <v>222</v>
      </c>
      <c r="I26" s="126">
        <v>206</v>
      </c>
      <c r="J26" s="126">
        <v>1.04</v>
      </c>
      <c r="K26" s="15">
        <f t="shared" si="0"/>
        <v>0</v>
      </c>
    </row>
    <row r="27" spans="1:11" s="10" customFormat="1" ht="78.75" x14ac:dyDescent="0.25">
      <c r="A27" s="118" t="s">
        <v>249</v>
      </c>
      <c r="B27" s="12" t="s">
        <v>208</v>
      </c>
      <c r="C27" s="126" t="s">
        <v>203</v>
      </c>
      <c r="D27" s="25" t="s">
        <v>218</v>
      </c>
      <c r="E27" s="25">
        <v>1</v>
      </c>
      <c r="F27" s="126"/>
      <c r="G27" s="128" t="s">
        <v>12</v>
      </c>
      <c r="H27" s="14" t="s">
        <v>222</v>
      </c>
      <c r="I27" s="126">
        <v>225</v>
      </c>
      <c r="J27" s="126">
        <v>1.04</v>
      </c>
      <c r="K27" s="15">
        <f t="shared" si="0"/>
        <v>0</v>
      </c>
    </row>
    <row r="28" spans="1:11" s="10" customFormat="1" ht="78.75" x14ac:dyDescent="0.25">
      <c r="A28" s="118" t="s">
        <v>250</v>
      </c>
      <c r="B28" s="12" t="s">
        <v>208</v>
      </c>
      <c r="C28" s="126" t="s">
        <v>203</v>
      </c>
      <c r="D28" s="25" t="s">
        <v>219</v>
      </c>
      <c r="E28" s="25">
        <v>1</v>
      </c>
      <c r="F28" s="126"/>
      <c r="G28" s="128" t="s">
        <v>12</v>
      </c>
      <c r="H28" s="14" t="s">
        <v>222</v>
      </c>
      <c r="I28" s="126">
        <v>261</v>
      </c>
      <c r="J28" s="126">
        <v>1.04</v>
      </c>
      <c r="K28" s="15">
        <f t="shared" si="0"/>
        <v>0</v>
      </c>
    </row>
    <row r="29" spans="1:11" s="10" customFormat="1" ht="78.75" x14ac:dyDescent="0.25">
      <c r="A29" s="118" t="s">
        <v>251</v>
      </c>
      <c r="B29" s="12" t="s">
        <v>208</v>
      </c>
      <c r="C29" s="126" t="s">
        <v>203</v>
      </c>
      <c r="D29" s="25" t="s">
        <v>220</v>
      </c>
      <c r="E29" s="25">
        <v>1</v>
      </c>
      <c r="F29" s="126"/>
      <c r="G29" s="128" t="s">
        <v>12</v>
      </c>
      <c r="H29" s="14" t="s">
        <v>222</v>
      </c>
      <c r="I29" s="126">
        <v>358</v>
      </c>
      <c r="J29" s="126">
        <v>1.04</v>
      </c>
      <c r="K29" s="15">
        <f t="shared" si="0"/>
        <v>0</v>
      </c>
    </row>
    <row r="30" spans="1:11" s="10" customFormat="1" ht="78.75" x14ac:dyDescent="0.25">
      <c r="A30" s="118" t="s">
        <v>252</v>
      </c>
      <c r="B30" s="12" t="s">
        <v>208</v>
      </c>
      <c r="C30" s="126" t="s">
        <v>203</v>
      </c>
      <c r="D30" s="25" t="s">
        <v>221</v>
      </c>
      <c r="E30" s="25"/>
      <c r="F30" s="126"/>
      <c r="G30" s="128" t="s">
        <v>12</v>
      </c>
      <c r="H30" s="14" t="s">
        <v>222</v>
      </c>
      <c r="I30" s="126">
        <v>407</v>
      </c>
      <c r="J30" s="126">
        <v>1.04</v>
      </c>
      <c r="K30" s="15">
        <f t="shared" si="0"/>
        <v>0</v>
      </c>
    </row>
    <row r="31" spans="1:11" s="16" customFormat="1" ht="30" customHeight="1" x14ac:dyDescent="0.25">
      <c r="A31" s="49" t="s">
        <v>169</v>
      </c>
      <c r="B31" s="13" t="s">
        <v>4</v>
      </c>
      <c r="C31" s="126" t="s">
        <v>52</v>
      </c>
      <c r="D31" s="126" t="s">
        <v>52</v>
      </c>
      <c r="E31" s="126" t="s">
        <v>52</v>
      </c>
      <c r="F31" s="126" t="s">
        <v>52</v>
      </c>
      <c r="G31" s="126" t="s">
        <v>52</v>
      </c>
      <c r="H31" s="126" t="s">
        <v>52</v>
      </c>
      <c r="I31" s="126" t="s">
        <v>52</v>
      </c>
      <c r="J31" s="126" t="s">
        <v>52</v>
      </c>
      <c r="K31" s="126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18" t="s">
        <v>154</v>
      </c>
      <c r="D32" s="126" t="s">
        <v>224</v>
      </c>
      <c r="E32" s="126">
        <v>1</v>
      </c>
      <c r="F32" s="126"/>
      <c r="G32" s="126" t="s">
        <v>10</v>
      </c>
      <c r="H32" s="14" t="s">
        <v>50</v>
      </c>
      <c r="I32" s="3">
        <v>165</v>
      </c>
      <c r="J32" s="3">
        <v>1</v>
      </c>
      <c r="K32" s="15">
        <f>F32*I32</f>
        <v>0</v>
      </c>
    </row>
    <row r="33" spans="1:11" s="16" customFormat="1" ht="30" customHeight="1" x14ac:dyDescent="0.25">
      <c r="A33" s="49" t="s">
        <v>42</v>
      </c>
      <c r="B33" s="12" t="s">
        <v>36</v>
      </c>
      <c r="C33" s="118" t="s">
        <v>223</v>
      </c>
      <c r="D33" s="126" t="s">
        <v>225</v>
      </c>
      <c r="E33" s="126"/>
      <c r="F33" s="126"/>
      <c r="G33" s="126" t="s">
        <v>10</v>
      </c>
      <c r="H33" s="14" t="s">
        <v>50</v>
      </c>
      <c r="I33" s="3">
        <v>561</v>
      </c>
      <c r="J33" s="3">
        <v>1</v>
      </c>
      <c r="K33" s="15">
        <f t="shared" ref="K33" si="1">F33*I33</f>
        <v>0</v>
      </c>
    </row>
    <row r="34" spans="1:11" s="16" customFormat="1" ht="30" customHeight="1" x14ac:dyDescent="0.25">
      <c r="A34" s="49" t="s">
        <v>170</v>
      </c>
      <c r="B34" s="12" t="s">
        <v>36</v>
      </c>
      <c r="C34" s="118" t="s">
        <v>223</v>
      </c>
      <c r="D34" s="126" t="s">
        <v>226</v>
      </c>
      <c r="E34" s="126"/>
      <c r="F34" s="126"/>
      <c r="G34" s="126" t="s">
        <v>10</v>
      </c>
      <c r="H34" s="14" t="s">
        <v>50</v>
      </c>
      <c r="I34" s="3">
        <v>561</v>
      </c>
      <c r="J34" s="3">
        <v>1</v>
      </c>
      <c r="K34" s="15">
        <f t="shared" ref="K34" si="2">F34*I34</f>
        <v>0</v>
      </c>
    </row>
    <row r="35" spans="1:11" s="16" customFormat="1" ht="30" customHeight="1" x14ac:dyDescent="0.25">
      <c r="A35" s="49" t="s">
        <v>171</v>
      </c>
      <c r="B35" s="12" t="s">
        <v>36</v>
      </c>
      <c r="C35" s="118" t="s">
        <v>223</v>
      </c>
      <c r="D35" s="126" t="s">
        <v>227</v>
      </c>
      <c r="E35" s="126"/>
      <c r="F35" s="126"/>
      <c r="G35" s="126" t="s">
        <v>10</v>
      </c>
      <c r="H35" s="14" t="s">
        <v>50</v>
      </c>
      <c r="I35" s="3">
        <v>2319</v>
      </c>
      <c r="J35" s="3">
        <v>1</v>
      </c>
      <c r="K35" s="15">
        <f t="shared" ref="K35" si="3">F35*I35</f>
        <v>0</v>
      </c>
    </row>
    <row r="36" spans="1:11" s="10" customFormat="1" ht="72.75" customHeight="1" x14ac:dyDescent="0.25">
      <c r="A36" s="118" t="s">
        <v>118</v>
      </c>
      <c r="B36" s="12" t="s">
        <v>228</v>
      </c>
      <c r="C36" s="126" t="s">
        <v>52</v>
      </c>
      <c r="D36" s="126" t="s">
        <v>52</v>
      </c>
      <c r="E36" s="126" t="s">
        <v>52</v>
      </c>
      <c r="F36" s="126" t="s">
        <v>52</v>
      </c>
      <c r="G36" s="126" t="s">
        <v>52</v>
      </c>
      <c r="H36" s="126" t="s">
        <v>52</v>
      </c>
      <c r="I36" s="126" t="s">
        <v>52</v>
      </c>
      <c r="J36" s="126" t="s">
        <v>52</v>
      </c>
      <c r="K36" s="126" t="s">
        <v>52</v>
      </c>
    </row>
    <row r="37" spans="1:11" s="10" customFormat="1" ht="47.25" x14ac:dyDescent="0.25">
      <c r="A37" s="118" t="s">
        <v>43</v>
      </c>
      <c r="B37" s="12" t="s">
        <v>200</v>
      </c>
      <c r="C37" s="126" t="s">
        <v>75</v>
      </c>
      <c r="D37" s="25" t="s">
        <v>198</v>
      </c>
      <c r="E37" s="25"/>
      <c r="F37" s="126"/>
      <c r="G37" s="128" t="s">
        <v>12</v>
      </c>
      <c r="H37" s="14" t="s">
        <v>201</v>
      </c>
      <c r="I37" s="126">
        <v>699</v>
      </c>
      <c r="J37" s="126">
        <v>1.04</v>
      </c>
      <c r="K37" s="15">
        <f t="shared" ref="K37:K59" si="4">F37*E37*I37*J37</f>
        <v>0</v>
      </c>
    </row>
    <row r="38" spans="1:11" s="10" customFormat="1" ht="47.25" x14ac:dyDescent="0.25">
      <c r="A38" s="118" t="s">
        <v>44</v>
      </c>
      <c r="B38" s="12" t="s">
        <v>200</v>
      </c>
      <c r="C38" s="126">
        <v>0.4</v>
      </c>
      <c r="D38" s="25" t="s">
        <v>198</v>
      </c>
      <c r="E38" s="25"/>
      <c r="F38" s="126"/>
      <c r="G38" s="128" t="s">
        <v>12</v>
      </c>
      <c r="H38" s="14" t="s">
        <v>201</v>
      </c>
      <c r="I38" s="126">
        <v>517</v>
      </c>
      <c r="J38" s="126">
        <v>1.04</v>
      </c>
      <c r="K38" s="15">
        <f t="shared" si="4"/>
        <v>0</v>
      </c>
    </row>
    <row r="39" spans="1:11" s="10" customFormat="1" ht="47.25" x14ac:dyDescent="0.25">
      <c r="A39" s="118" t="s">
        <v>253</v>
      </c>
      <c r="B39" s="12" t="s">
        <v>200</v>
      </c>
      <c r="C39" s="126" t="s">
        <v>75</v>
      </c>
      <c r="D39" s="25" t="s">
        <v>199</v>
      </c>
      <c r="E39" s="25"/>
      <c r="F39" s="126"/>
      <c r="G39" s="128" t="s">
        <v>12</v>
      </c>
      <c r="H39" s="14" t="s">
        <v>201</v>
      </c>
      <c r="I39" s="126">
        <v>784</v>
      </c>
      <c r="J39" s="126">
        <v>1.04</v>
      </c>
      <c r="K39" s="15">
        <f t="shared" si="4"/>
        <v>0</v>
      </c>
    </row>
    <row r="40" spans="1:11" s="10" customFormat="1" ht="47.25" x14ac:dyDescent="0.25">
      <c r="A40" s="118" t="s">
        <v>254</v>
      </c>
      <c r="B40" s="12" t="s">
        <v>200</v>
      </c>
      <c r="C40" s="126">
        <v>0.4</v>
      </c>
      <c r="D40" s="25" t="s">
        <v>199</v>
      </c>
      <c r="E40" s="25"/>
      <c r="F40" s="126"/>
      <c r="G40" s="128" t="s">
        <v>12</v>
      </c>
      <c r="H40" s="14" t="s">
        <v>201</v>
      </c>
      <c r="I40" s="126">
        <v>602</v>
      </c>
      <c r="J40" s="126">
        <v>1.04</v>
      </c>
      <c r="K40" s="15">
        <f t="shared" si="4"/>
        <v>0</v>
      </c>
    </row>
    <row r="41" spans="1:11" s="10" customFormat="1" ht="31.5" x14ac:dyDescent="0.25">
      <c r="A41" s="118" t="s">
        <v>255</v>
      </c>
      <c r="B41" s="12" t="s">
        <v>202</v>
      </c>
      <c r="C41" s="126" t="s">
        <v>203</v>
      </c>
      <c r="D41" s="25" t="s">
        <v>204</v>
      </c>
      <c r="E41" s="25"/>
      <c r="F41" s="126"/>
      <c r="G41" s="128" t="s">
        <v>12</v>
      </c>
      <c r="H41" s="14" t="s">
        <v>207</v>
      </c>
      <c r="I41" s="126">
        <v>341</v>
      </c>
      <c r="J41" s="126">
        <v>1.04</v>
      </c>
      <c r="K41" s="15">
        <f t="shared" si="4"/>
        <v>0</v>
      </c>
    </row>
    <row r="42" spans="1:11" s="10" customFormat="1" ht="31.5" x14ac:dyDescent="0.25">
      <c r="A42" s="118" t="s">
        <v>256</v>
      </c>
      <c r="B42" s="12" t="s">
        <v>202</v>
      </c>
      <c r="C42" s="126" t="s">
        <v>203</v>
      </c>
      <c r="D42" s="25" t="s">
        <v>205</v>
      </c>
      <c r="E42" s="25"/>
      <c r="F42" s="126"/>
      <c r="G42" s="128" t="s">
        <v>12</v>
      </c>
      <c r="H42" s="14" t="s">
        <v>207</v>
      </c>
      <c r="I42" s="126">
        <v>431</v>
      </c>
      <c r="J42" s="126">
        <v>1.04</v>
      </c>
      <c r="K42" s="15">
        <f t="shared" si="4"/>
        <v>0</v>
      </c>
    </row>
    <row r="43" spans="1:11" s="10" customFormat="1" ht="31.5" x14ac:dyDescent="0.25">
      <c r="A43" s="118" t="s">
        <v>257</v>
      </c>
      <c r="B43" s="12" t="s">
        <v>202</v>
      </c>
      <c r="C43" s="126" t="s">
        <v>203</v>
      </c>
      <c r="D43" s="25" t="s">
        <v>206</v>
      </c>
      <c r="E43" s="25"/>
      <c r="F43" s="126"/>
      <c r="G43" s="128" t="s">
        <v>12</v>
      </c>
      <c r="H43" s="14" t="s">
        <v>207</v>
      </c>
      <c r="I43" s="126">
        <v>503</v>
      </c>
      <c r="J43" s="126">
        <v>1.04</v>
      </c>
      <c r="K43" s="15">
        <f t="shared" si="4"/>
        <v>0</v>
      </c>
    </row>
    <row r="44" spans="1:11" s="10" customFormat="1" ht="78.75" x14ac:dyDescent="0.25">
      <c r="A44" s="118" t="s">
        <v>258</v>
      </c>
      <c r="B44" s="12" t="s">
        <v>208</v>
      </c>
      <c r="C44" s="126" t="s">
        <v>203</v>
      </c>
      <c r="D44" s="25" t="s">
        <v>209</v>
      </c>
      <c r="E44" s="25"/>
      <c r="F44" s="126"/>
      <c r="G44" s="128" t="s">
        <v>12</v>
      </c>
      <c r="H44" s="14" t="s">
        <v>222</v>
      </c>
      <c r="I44" s="126">
        <v>391</v>
      </c>
      <c r="J44" s="126">
        <v>1.04</v>
      </c>
      <c r="K44" s="15">
        <f t="shared" si="4"/>
        <v>0</v>
      </c>
    </row>
    <row r="45" spans="1:11" s="10" customFormat="1" ht="78.75" x14ac:dyDescent="0.25">
      <c r="A45" s="118" t="s">
        <v>259</v>
      </c>
      <c r="B45" s="12" t="s">
        <v>208</v>
      </c>
      <c r="C45" s="126" t="s">
        <v>203</v>
      </c>
      <c r="D45" s="25" t="s">
        <v>210</v>
      </c>
      <c r="E45" s="25"/>
      <c r="F45" s="126"/>
      <c r="G45" s="128" t="s">
        <v>12</v>
      </c>
      <c r="H45" s="14" t="s">
        <v>222</v>
      </c>
      <c r="I45" s="126">
        <v>400</v>
      </c>
      <c r="J45" s="126">
        <v>1.04</v>
      </c>
      <c r="K45" s="15">
        <f t="shared" si="4"/>
        <v>0</v>
      </c>
    </row>
    <row r="46" spans="1:11" s="10" customFormat="1" ht="78.75" x14ac:dyDescent="0.25">
      <c r="A46" s="118" t="s">
        <v>260</v>
      </c>
      <c r="B46" s="12" t="s">
        <v>208</v>
      </c>
      <c r="C46" s="126" t="s">
        <v>203</v>
      </c>
      <c r="D46" s="25" t="s">
        <v>211</v>
      </c>
      <c r="E46" s="25"/>
      <c r="F46" s="126"/>
      <c r="G46" s="128" t="s">
        <v>12</v>
      </c>
      <c r="H46" s="14" t="s">
        <v>222</v>
      </c>
      <c r="I46" s="126">
        <v>413</v>
      </c>
      <c r="J46" s="126">
        <v>1.04</v>
      </c>
      <c r="K46" s="15">
        <f t="shared" si="4"/>
        <v>0</v>
      </c>
    </row>
    <row r="47" spans="1:11" s="10" customFormat="1" ht="78.75" x14ac:dyDescent="0.25">
      <c r="A47" s="118" t="s">
        <v>261</v>
      </c>
      <c r="B47" s="12" t="s">
        <v>208</v>
      </c>
      <c r="C47" s="126" t="s">
        <v>203</v>
      </c>
      <c r="D47" s="25" t="s">
        <v>212</v>
      </c>
      <c r="E47" s="25"/>
      <c r="F47" s="126"/>
      <c r="G47" s="128" t="s">
        <v>12</v>
      </c>
      <c r="H47" s="14" t="s">
        <v>222</v>
      </c>
      <c r="I47" s="126">
        <v>431</v>
      </c>
      <c r="J47" s="126">
        <v>1.04</v>
      </c>
      <c r="K47" s="15">
        <f t="shared" si="4"/>
        <v>0</v>
      </c>
    </row>
    <row r="48" spans="1:11" s="10" customFormat="1" ht="78.75" x14ac:dyDescent="0.25">
      <c r="A48" s="118" t="s">
        <v>262</v>
      </c>
      <c r="B48" s="12" t="s">
        <v>208</v>
      </c>
      <c r="C48" s="126" t="s">
        <v>203</v>
      </c>
      <c r="D48" s="25" t="s">
        <v>213</v>
      </c>
      <c r="E48" s="25"/>
      <c r="F48" s="126"/>
      <c r="G48" s="128" t="s">
        <v>12</v>
      </c>
      <c r="H48" s="14" t="s">
        <v>222</v>
      </c>
      <c r="I48" s="126">
        <v>449</v>
      </c>
      <c r="J48" s="126">
        <v>1.04</v>
      </c>
      <c r="K48" s="15">
        <f t="shared" si="4"/>
        <v>0</v>
      </c>
    </row>
    <row r="49" spans="1:11" s="10" customFormat="1" ht="78.75" x14ac:dyDescent="0.25">
      <c r="A49" s="118" t="s">
        <v>263</v>
      </c>
      <c r="B49" s="12" t="s">
        <v>208</v>
      </c>
      <c r="C49" s="126" t="s">
        <v>203</v>
      </c>
      <c r="D49" s="25" t="s">
        <v>214</v>
      </c>
      <c r="E49" s="25"/>
      <c r="F49" s="126"/>
      <c r="G49" s="128" t="s">
        <v>12</v>
      </c>
      <c r="H49" s="14" t="s">
        <v>222</v>
      </c>
      <c r="I49" s="126">
        <v>146</v>
      </c>
      <c r="J49" s="126">
        <v>1.04</v>
      </c>
      <c r="K49" s="15">
        <f t="shared" si="4"/>
        <v>0</v>
      </c>
    </row>
    <row r="50" spans="1:11" s="10" customFormat="1" ht="78.75" x14ac:dyDescent="0.25">
      <c r="A50" s="118" t="s">
        <v>264</v>
      </c>
      <c r="B50" s="12" t="s">
        <v>208</v>
      </c>
      <c r="C50" s="126" t="s">
        <v>203</v>
      </c>
      <c r="D50" s="25" t="s">
        <v>215</v>
      </c>
      <c r="E50" s="25"/>
      <c r="F50" s="126"/>
      <c r="G50" s="128" t="s">
        <v>12</v>
      </c>
      <c r="H50" s="14" t="s">
        <v>222</v>
      </c>
      <c r="I50" s="126">
        <v>175</v>
      </c>
      <c r="J50" s="126">
        <v>1.04</v>
      </c>
      <c r="K50" s="15">
        <f t="shared" si="4"/>
        <v>0</v>
      </c>
    </row>
    <row r="51" spans="1:11" s="10" customFormat="1" ht="78.75" x14ac:dyDescent="0.25">
      <c r="A51" s="118" t="s">
        <v>265</v>
      </c>
      <c r="B51" s="12" t="s">
        <v>208</v>
      </c>
      <c r="C51" s="126" t="s">
        <v>203</v>
      </c>
      <c r="D51" s="25" t="s">
        <v>216</v>
      </c>
      <c r="E51" s="25"/>
      <c r="F51" s="126"/>
      <c r="G51" s="128" t="s">
        <v>12</v>
      </c>
      <c r="H51" s="14" t="s">
        <v>222</v>
      </c>
      <c r="I51" s="126">
        <v>207</v>
      </c>
      <c r="J51" s="126">
        <v>1.04</v>
      </c>
      <c r="K51" s="15">
        <f t="shared" si="4"/>
        <v>0</v>
      </c>
    </row>
    <row r="52" spans="1:11" s="10" customFormat="1" ht="78.75" x14ac:dyDescent="0.25">
      <c r="A52" s="118" t="s">
        <v>266</v>
      </c>
      <c r="B52" s="12" t="s">
        <v>208</v>
      </c>
      <c r="C52" s="126" t="s">
        <v>203</v>
      </c>
      <c r="D52" s="25" t="s">
        <v>217</v>
      </c>
      <c r="E52" s="25"/>
      <c r="F52" s="126"/>
      <c r="G52" s="128" t="s">
        <v>12</v>
      </c>
      <c r="H52" s="14" t="s">
        <v>222</v>
      </c>
      <c r="I52" s="126">
        <v>206</v>
      </c>
      <c r="J52" s="126">
        <v>1.04</v>
      </c>
      <c r="K52" s="15">
        <f t="shared" si="4"/>
        <v>0</v>
      </c>
    </row>
    <row r="53" spans="1:11" s="10" customFormat="1" ht="78.75" x14ac:dyDescent="0.25">
      <c r="A53" s="118" t="s">
        <v>267</v>
      </c>
      <c r="B53" s="12" t="s">
        <v>208</v>
      </c>
      <c r="C53" s="126" t="s">
        <v>203</v>
      </c>
      <c r="D53" s="25" t="s">
        <v>218</v>
      </c>
      <c r="E53" s="25"/>
      <c r="F53" s="126"/>
      <c r="G53" s="128" t="s">
        <v>12</v>
      </c>
      <c r="H53" s="14" t="s">
        <v>222</v>
      </c>
      <c r="I53" s="126">
        <v>225</v>
      </c>
      <c r="J53" s="126">
        <v>1.04</v>
      </c>
      <c r="K53" s="15">
        <f t="shared" si="4"/>
        <v>0</v>
      </c>
    </row>
    <row r="54" spans="1:11" s="10" customFormat="1" ht="78.75" x14ac:dyDescent="0.25">
      <c r="A54" s="118" t="s">
        <v>268</v>
      </c>
      <c r="B54" s="12" t="s">
        <v>208</v>
      </c>
      <c r="C54" s="126" t="s">
        <v>203</v>
      </c>
      <c r="D54" s="25" t="s">
        <v>219</v>
      </c>
      <c r="E54" s="25"/>
      <c r="F54" s="126"/>
      <c r="G54" s="128" t="s">
        <v>12</v>
      </c>
      <c r="H54" s="14" t="s">
        <v>222</v>
      </c>
      <c r="I54" s="126">
        <v>261</v>
      </c>
      <c r="J54" s="126">
        <v>1.04</v>
      </c>
      <c r="K54" s="15">
        <f t="shared" si="4"/>
        <v>0</v>
      </c>
    </row>
    <row r="55" spans="1:11" s="10" customFormat="1" ht="78.75" x14ac:dyDescent="0.25">
      <c r="A55" s="118" t="s">
        <v>269</v>
      </c>
      <c r="B55" s="12" t="s">
        <v>208</v>
      </c>
      <c r="C55" s="126" t="s">
        <v>203</v>
      </c>
      <c r="D55" s="25" t="s">
        <v>220</v>
      </c>
      <c r="E55" s="25"/>
      <c r="F55" s="126"/>
      <c r="G55" s="128" t="s">
        <v>12</v>
      </c>
      <c r="H55" s="14" t="s">
        <v>222</v>
      </c>
      <c r="I55" s="126">
        <v>358</v>
      </c>
      <c r="J55" s="126">
        <v>1.04</v>
      </c>
      <c r="K55" s="15">
        <f t="shared" si="4"/>
        <v>0</v>
      </c>
    </row>
    <row r="56" spans="1:11" s="10" customFormat="1" ht="78.75" x14ac:dyDescent="0.25">
      <c r="A56" s="118" t="s">
        <v>270</v>
      </c>
      <c r="B56" s="12" t="s">
        <v>208</v>
      </c>
      <c r="C56" s="126" t="s">
        <v>203</v>
      </c>
      <c r="D56" s="25" t="s">
        <v>221</v>
      </c>
      <c r="E56" s="25"/>
      <c r="F56" s="126"/>
      <c r="G56" s="128" t="s">
        <v>12</v>
      </c>
      <c r="H56" s="14" t="s">
        <v>222</v>
      </c>
      <c r="I56" s="126">
        <v>407</v>
      </c>
      <c r="J56" s="126">
        <v>1.04</v>
      </c>
      <c r="K56" s="15">
        <f t="shared" si="4"/>
        <v>0</v>
      </c>
    </row>
    <row r="57" spans="1:11" s="10" customFormat="1" ht="47.25" x14ac:dyDescent="0.25">
      <c r="A57" s="118" t="s">
        <v>271</v>
      </c>
      <c r="B57" s="12" t="s">
        <v>229</v>
      </c>
      <c r="C57" s="131" t="s">
        <v>203</v>
      </c>
      <c r="D57" s="25" t="s">
        <v>230</v>
      </c>
      <c r="E57" s="25"/>
      <c r="F57" s="131"/>
      <c r="G57" s="134" t="s">
        <v>10</v>
      </c>
      <c r="H57" s="14" t="s">
        <v>234</v>
      </c>
      <c r="I57" s="131">
        <v>2.2000000000000002</v>
      </c>
      <c r="J57" s="131">
        <v>1.04</v>
      </c>
      <c r="K57" s="15">
        <f t="shared" si="4"/>
        <v>0</v>
      </c>
    </row>
    <row r="58" spans="1:11" s="10" customFormat="1" ht="47.25" x14ac:dyDescent="0.25">
      <c r="A58" s="118" t="s">
        <v>272</v>
      </c>
      <c r="B58" s="12" t="s">
        <v>229</v>
      </c>
      <c r="C58" s="131">
        <v>0.4</v>
      </c>
      <c r="D58" s="25" t="s">
        <v>231</v>
      </c>
      <c r="E58" s="25"/>
      <c r="F58" s="131"/>
      <c r="G58" s="134" t="s">
        <v>233</v>
      </c>
      <c r="H58" s="14" t="s">
        <v>234</v>
      </c>
      <c r="I58" s="131">
        <v>2.5</v>
      </c>
      <c r="J58" s="131">
        <v>1.04</v>
      </c>
      <c r="K58" s="15">
        <f t="shared" si="4"/>
        <v>0</v>
      </c>
    </row>
    <row r="59" spans="1:11" s="10" customFormat="1" ht="47.25" x14ac:dyDescent="0.25">
      <c r="A59" s="118" t="s">
        <v>273</v>
      </c>
      <c r="B59" s="12" t="s">
        <v>229</v>
      </c>
      <c r="C59" s="131" t="s">
        <v>75</v>
      </c>
      <c r="D59" s="25" t="s">
        <v>232</v>
      </c>
      <c r="E59" s="25"/>
      <c r="F59" s="131"/>
      <c r="G59" s="134" t="s">
        <v>233</v>
      </c>
      <c r="H59" s="14" t="s">
        <v>234</v>
      </c>
      <c r="I59" s="131">
        <v>5.5</v>
      </c>
      <c r="J59" s="131">
        <v>1.04</v>
      </c>
      <c r="K59" s="15">
        <f t="shared" si="4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26" t="s">
        <v>52</v>
      </c>
      <c r="D60" s="126" t="s">
        <v>52</v>
      </c>
      <c r="E60" s="126" t="s">
        <v>52</v>
      </c>
      <c r="F60" s="126" t="s">
        <v>52</v>
      </c>
      <c r="G60" s="126" t="s">
        <v>52</v>
      </c>
      <c r="H60" s="126" t="s">
        <v>52</v>
      </c>
      <c r="I60" s="126" t="s">
        <v>52</v>
      </c>
      <c r="J60" s="126" t="s">
        <v>52</v>
      </c>
      <c r="K60" s="126" t="s">
        <v>52</v>
      </c>
    </row>
    <row r="61" spans="1:11" s="16" customFormat="1" ht="30" customHeight="1" x14ac:dyDescent="0.25">
      <c r="A61" s="49" t="s">
        <v>51</v>
      </c>
      <c r="B61" s="12" t="s">
        <v>235</v>
      </c>
      <c r="C61" s="118" t="s">
        <v>52</v>
      </c>
      <c r="D61" s="126" t="s">
        <v>182</v>
      </c>
      <c r="E61" s="126" t="s">
        <v>52</v>
      </c>
      <c r="F61" s="126"/>
      <c r="G61" s="126" t="s">
        <v>189</v>
      </c>
      <c r="H61" s="14" t="s">
        <v>181</v>
      </c>
      <c r="I61" s="3">
        <v>3</v>
      </c>
      <c r="J61" s="3">
        <v>1</v>
      </c>
      <c r="K61" s="15">
        <f>F61*I61</f>
        <v>0</v>
      </c>
    </row>
    <row r="62" spans="1:11" s="16" customFormat="1" ht="30" customHeight="1" x14ac:dyDescent="0.25">
      <c r="A62" s="49" t="s">
        <v>190</v>
      </c>
      <c r="B62" s="12" t="s">
        <v>235</v>
      </c>
      <c r="C62" s="118" t="s">
        <v>52</v>
      </c>
      <c r="D62" s="126" t="s">
        <v>183</v>
      </c>
      <c r="E62" s="126" t="s">
        <v>52</v>
      </c>
      <c r="F62" s="126"/>
      <c r="G62" s="126" t="s">
        <v>189</v>
      </c>
      <c r="H62" s="14" t="s">
        <v>181</v>
      </c>
      <c r="I62" s="3">
        <v>5</v>
      </c>
      <c r="J62" s="3">
        <v>1</v>
      </c>
      <c r="K62" s="15">
        <f t="shared" ref="K62:K64" si="5">F62*I62</f>
        <v>0</v>
      </c>
    </row>
    <row r="63" spans="1:11" s="16" customFormat="1" ht="30" customHeight="1" x14ac:dyDescent="0.25">
      <c r="A63" s="49" t="s">
        <v>274</v>
      </c>
      <c r="B63" s="12" t="s">
        <v>235</v>
      </c>
      <c r="C63" s="118" t="s">
        <v>52</v>
      </c>
      <c r="D63" s="126" t="s">
        <v>184</v>
      </c>
      <c r="E63" s="126" t="s">
        <v>52</v>
      </c>
      <c r="F63" s="126"/>
      <c r="G63" s="126" t="s">
        <v>189</v>
      </c>
      <c r="H63" s="14" t="s">
        <v>181</v>
      </c>
      <c r="I63" s="3">
        <v>10</v>
      </c>
      <c r="J63" s="3">
        <v>1</v>
      </c>
      <c r="K63" s="15">
        <f t="shared" si="5"/>
        <v>0</v>
      </c>
    </row>
    <row r="64" spans="1:11" s="16" customFormat="1" ht="30" customHeight="1" x14ac:dyDescent="0.25">
      <c r="A64" s="49" t="s">
        <v>275</v>
      </c>
      <c r="B64" s="12" t="s">
        <v>235</v>
      </c>
      <c r="C64" s="118" t="s">
        <v>52</v>
      </c>
      <c r="D64" s="126" t="s">
        <v>185</v>
      </c>
      <c r="E64" s="126" t="s">
        <v>52</v>
      </c>
      <c r="F64" s="126"/>
      <c r="G64" s="126" t="s">
        <v>189</v>
      </c>
      <c r="H64" s="14" t="s">
        <v>181</v>
      </c>
      <c r="I64" s="3">
        <v>40</v>
      </c>
      <c r="J64" s="3">
        <v>1</v>
      </c>
      <c r="K64" s="15">
        <f t="shared" si="5"/>
        <v>0</v>
      </c>
    </row>
    <row r="65" spans="1:11" s="10" customFormat="1" ht="31.5" x14ac:dyDescent="0.25">
      <c r="A65" s="118" t="s">
        <v>276</v>
      </c>
      <c r="B65" s="12" t="s">
        <v>235</v>
      </c>
      <c r="C65" s="116" t="s">
        <v>52</v>
      </c>
      <c r="D65" s="25" t="s">
        <v>186</v>
      </c>
      <c r="E65" s="25" t="s">
        <v>52</v>
      </c>
      <c r="F65" s="57"/>
      <c r="G65" s="120" t="s">
        <v>189</v>
      </c>
      <c r="H65" s="14" t="s">
        <v>181</v>
      </c>
      <c r="I65" s="57">
        <v>70</v>
      </c>
      <c r="J65" s="126">
        <v>1</v>
      </c>
      <c r="K65" s="15">
        <f t="shared" ref="K65:K67" si="6">F65*I65</f>
        <v>0</v>
      </c>
    </row>
    <row r="66" spans="1:11" s="10" customFormat="1" ht="31.5" x14ac:dyDescent="0.25">
      <c r="A66" s="118" t="s">
        <v>277</v>
      </c>
      <c r="B66" s="12" t="s">
        <v>235</v>
      </c>
      <c r="C66" s="131" t="s">
        <v>52</v>
      </c>
      <c r="D66" s="25" t="s">
        <v>187</v>
      </c>
      <c r="E66" s="25" t="s">
        <v>52</v>
      </c>
      <c r="F66" s="131"/>
      <c r="G66" s="134" t="s">
        <v>189</v>
      </c>
      <c r="H66" s="14" t="s">
        <v>181</v>
      </c>
      <c r="I66" s="131">
        <v>300</v>
      </c>
      <c r="J66" s="131">
        <v>1</v>
      </c>
      <c r="K66" s="15">
        <f t="shared" ref="K66" si="7">F66*I66</f>
        <v>0</v>
      </c>
    </row>
    <row r="67" spans="1:11" s="10" customFormat="1" ht="31.5" x14ac:dyDescent="0.25">
      <c r="A67" s="118" t="s">
        <v>97</v>
      </c>
      <c r="B67" s="12" t="s">
        <v>235</v>
      </c>
      <c r="C67" s="116" t="s">
        <v>52</v>
      </c>
      <c r="D67" s="25" t="s">
        <v>188</v>
      </c>
      <c r="E67" s="25" t="s">
        <v>52</v>
      </c>
      <c r="F67" s="116"/>
      <c r="G67" s="120" t="s">
        <v>189</v>
      </c>
      <c r="H67" s="14" t="s">
        <v>181</v>
      </c>
      <c r="I67" s="116">
        <v>500</v>
      </c>
      <c r="J67" s="126">
        <v>1</v>
      </c>
      <c r="K67" s="15">
        <f t="shared" si="6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26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26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237</v>
      </c>
      <c r="E69" s="126" t="s">
        <v>52</v>
      </c>
      <c r="F69" s="57"/>
      <c r="G69" s="26" t="s">
        <v>12</v>
      </c>
      <c r="H69" s="14" t="s">
        <v>236</v>
      </c>
      <c r="I69" s="57">
        <v>160</v>
      </c>
      <c r="J69" s="126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238</v>
      </c>
      <c r="E70" s="126" t="s">
        <v>52</v>
      </c>
      <c r="F70" s="57"/>
      <c r="G70" s="26" t="s">
        <v>12</v>
      </c>
      <c r="H70" s="14" t="s">
        <v>236</v>
      </c>
      <c r="I70" s="57">
        <v>186</v>
      </c>
      <c r="J70" s="131">
        <v>1.18</v>
      </c>
      <c r="K70" s="15">
        <f>F70*I70*J70</f>
        <v>0</v>
      </c>
    </row>
    <row r="71" spans="1:11" s="10" customFormat="1" x14ac:dyDescent="0.25">
      <c r="A71" s="118" t="s">
        <v>278</v>
      </c>
      <c r="B71" s="13" t="s">
        <v>13</v>
      </c>
      <c r="C71" s="118" t="s">
        <v>119</v>
      </c>
      <c r="D71" s="131" t="s">
        <v>237</v>
      </c>
      <c r="E71" s="131" t="s">
        <v>52</v>
      </c>
      <c r="F71" s="131"/>
      <c r="G71" s="26" t="s">
        <v>12</v>
      </c>
      <c r="H71" s="14" t="s">
        <v>236</v>
      </c>
      <c r="I71" s="131">
        <v>287</v>
      </c>
      <c r="J71" s="131">
        <v>1.18</v>
      </c>
      <c r="K71" s="15">
        <f>F71*I71*J71</f>
        <v>0</v>
      </c>
    </row>
    <row r="72" spans="1:11" s="10" customFormat="1" x14ac:dyDescent="0.25">
      <c r="A72" s="118" t="s">
        <v>279</v>
      </c>
      <c r="B72" s="13" t="s">
        <v>13</v>
      </c>
      <c r="C72" s="118" t="s">
        <v>119</v>
      </c>
      <c r="D72" s="131" t="s">
        <v>238</v>
      </c>
      <c r="E72" s="131" t="s">
        <v>52</v>
      </c>
      <c r="F72" s="131"/>
      <c r="G72" s="26" t="s">
        <v>12</v>
      </c>
      <c r="H72" s="14" t="s">
        <v>236</v>
      </c>
      <c r="I72" s="131">
        <v>336</v>
      </c>
      <c r="J72" s="131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26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27"/>
      <c r="F74" s="58" t="s">
        <v>52</v>
      </c>
      <c r="G74" s="58" t="s">
        <v>52</v>
      </c>
      <c r="H74" s="58" t="s">
        <v>52</v>
      </c>
      <c r="I74" s="58" t="s">
        <v>52</v>
      </c>
      <c r="J74" s="127"/>
      <c r="K74" s="63">
        <f>SUM(K7:K30,K32:K35,K37:K59,K61:K67,K69:K72)</f>
        <v>0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86"/>
      <c r="B76" s="186"/>
    </row>
    <row r="77" spans="1:11" s="31" customFormat="1" ht="41.25" customHeight="1" x14ac:dyDescent="0.25">
      <c r="A77" s="186"/>
      <c r="B77" s="186"/>
    </row>
    <row r="78" spans="1:11" s="31" customFormat="1" ht="38.25" customHeight="1" x14ac:dyDescent="0.25">
      <c r="A78" s="186"/>
      <c r="B78" s="186"/>
    </row>
    <row r="79" spans="1:11" s="31" customFormat="1" ht="18.75" customHeight="1" x14ac:dyDescent="0.25">
      <c r="A79" s="182"/>
      <c r="B79" s="182"/>
    </row>
    <row r="80" spans="1:11" s="31" customFormat="1" ht="42" customHeight="1" x14ac:dyDescent="0.25">
      <c r="A80" s="183"/>
      <c r="B80" s="184"/>
    </row>
    <row r="81" spans="1:2" ht="53.25" customHeight="1" x14ac:dyDescent="0.25">
      <c r="A81" s="183"/>
      <c r="B81" s="185"/>
    </row>
    <row r="82" spans="1:2" x14ac:dyDescent="0.25">
      <c r="A82" s="163"/>
      <c r="B82" s="163"/>
    </row>
    <row r="83" spans="1:2" x14ac:dyDescent="0.25">
      <c r="B83" s="60"/>
    </row>
    <row r="87" spans="1:2" x14ac:dyDescent="0.25">
      <c r="B87" s="60"/>
    </row>
  </sheetData>
  <mergeCells count="13">
    <mergeCell ref="A79:B79"/>
    <mergeCell ref="A80:B80"/>
    <mergeCell ref="A81:B81"/>
    <mergeCell ref="A82:B82"/>
    <mergeCell ref="A76:B76"/>
    <mergeCell ref="A77:B77"/>
    <mergeCell ref="A78:B78"/>
    <mergeCell ref="C3:G3"/>
    <mergeCell ref="H3:K3"/>
    <mergeCell ref="A1:K1"/>
    <mergeCell ref="C2:K2"/>
    <mergeCell ref="B2:B4"/>
    <mergeCell ref="A2:A4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view="pageBreakPreview" topLeftCell="C1" zoomScale="75" zoomScaleNormal="70" zoomScaleSheetLayoutView="75" workbookViewId="0">
      <pane ySplit="5" topLeftCell="A6" activePane="bottomLeft" state="frozen"/>
      <selection activeCell="D1" sqref="D1"/>
      <selection pane="bottomLeft" activeCell="F52" sqref="F52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54" t="s">
        <v>350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</row>
    <row r="3" spans="1:11" ht="15.75" customHeight="1" x14ac:dyDescent="0.25">
      <c r="A3" s="155" t="s">
        <v>0</v>
      </c>
      <c r="B3" s="158" t="s">
        <v>2</v>
      </c>
      <c r="C3" s="161" t="s">
        <v>18</v>
      </c>
      <c r="D3" s="161"/>
      <c r="E3" s="161"/>
      <c r="F3" s="161"/>
      <c r="G3" s="161"/>
      <c r="H3" s="161"/>
      <c r="I3" s="161"/>
      <c r="J3" s="161"/>
      <c r="K3" s="161"/>
    </row>
    <row r="4" spans="1:11" ht="33.75" customHeight="1" x14ac:dyDescent="0.25">
      <c r="A4" s="156"/>
      <c r="B4" s="159"/>
      <c r="C4" s="162" t="s">
        <v>8</v>
      </c>
      <c r="D4" s="162"/>
      <c r="E4" s="162"/>
      <c r="F4" s="162"/>
      <c r="G4" s="162"/>
      <c r="H4" s="162" t="s">
        <v>53</v>
      </c>
      <c r="I4" s="181"/>
      <c r="J4" s="181"/>
      <c r="K4" s="181"/>
    </row>
    <row r="5" spans="1:11" s="8" customFormat="1" ht="63" x14ac:dyDescent="0.25">
      <c r="A5" s="157"/>
      <c r="B5" s="160"/>
      <c r="C5" s="57" t="s">
        <v>14</v>
      </c>
      <c r="D5" s="57" t="s">
        <v>6</v>
      </c>
      <c r="E5" s="124" t="s">
        <v>136</v>
      </c>
      <c r="F5" s="57" t="s">
        <v>49</v>
      </c>
      <c r="G5" s="57" t="s">
        <v>7</v>
      </c>
      <c r="H5" s="57" t="s">
        <v>9</v>
      </c>
      <c r="I5" s="57" t="s">
        <v>133</v>
      </c>
      <c r="J5" s="124" t="s">
        <v>134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35">
        <v>3</v>
      </c>
      <c r="D6" s="136">
        <v>4</v>
      </c>
      <c r="E6" s="135">
        <v>5</v>
      </c>
      <c r="F6" s="136">
        <v>6</v>
      </c>
      <c r="G6" s="135">
        <v>7</v>
      </c>
      <c r="H6" s="136">
        <v>8</v>
      </c>
      <c r="I6" s="135">
        <v>9</v>
      </c>
      <c r="J6" s="136">
        <v>10</v>
      </c>
      <c r="K6" s="135">
        <v>11</v>
      </c>
    </row>
    <row r="7" spans="1:11" s="10" customFormat="1" ht="58.5" customHeight="1" x14ac:dyDescent="0.25">
      <c r="A7" s="49">
        <v>1</v>
      </c>
      <c r="B7" s="13" t="s">
        <v>135</v>
      </c>
      <c r="C7" s="124" t="s">
        <v>52</v>
      </c>
      <c r="D7" s="124" t="s">
        <v>52</v>
      </c>
      <c r="E7" s="124" t="s">
        <v>52</v>
      </c>
      <c r="F7" s="124" t="s">
        <v>52</v>
      </c>
      <c r="G7" s="124" t="s">
        <v>52</v>
      </c>
      <c r="H7" s="124" t="s">
        <v>52</v>
      </c>
      <c r="I7" s="124" t="s">
        <v>52</v>
      </c>
      <c r="J7" s="124" t="s">
        <v>52</v>
      </c>
      <c r="K7" s="124" t="s">
        <v>52</v>
      </c>
    </row>
    <row r="8" spans="1:11" s="10" customFormat="1" ht="47.25" x14ac:dyDescent="0.25">
      <c r="A8" s="49" t="s">
        <v>39</v>
      </c>
      <c r="B8" s="13" t="s">
        <v>121</v>
      </c>
      <c r="C8" s="124">
        <v>0.4</v>
      </c>
      <c r="D8" s="25" t="s">
        <v>137</v>
      </c>
      <c r="E8" s="25">
        <v>1</v>
      </c>
      <c r="F8" s="124"/>
      <c r="G8" s="125" t="s">
        <v>3</v>
      </c>
      <c r="H8" s="14" t="s">
        <v>15</v>
      </c>
      <c r="I8" s="124">
        <v>254</v>
      </c>
      <c r="J8" s="124">
        <v>1.08</v>
      </c>
      <c r="K8" s="15">
        <f>F8*I8*J8*E8</f>
        <v>0</v>
      </c>
    </row>
    <row r="9" spans="1:11" s="55" customFormat="1" ht="47.25" x14ac:dyDescent="0.25">
      <c r="A9" s="49" t="s">
        <v>40</v>
      </c>
      <c r="B9" s="13" t="s">
        <v>38</v>
      </c>
      <c r="C9" s="124">
        <v>0.4</v>
      </c>
      <c r="D9" s="25" t="s">
        <v>138</v>
      </c>
      <c r="E9" s="25">
        <v>1</v>
      </c>
      <c r="F9" s="124"/>
      <c r="G9" s="125" t="s">
        <v>3</v>
      </c>
      <c r="H9" s="14" t="s">
        <v>15</v>
      </c>
      <c r="I9" s="124">
        <v>304</v>
      </c>
      <c r="J9" s="124">
        <v>1.08</v>
      </c>
      <c r="K9" s="15">
        <f t="shared" ref="K9:K35" si="0">F9*I9*J9*E9</f>
        <v>0</v>
      </c>
    </row>
    <row r="10" spans="1:11" s="55" customFormat="1" ht="47.25" x14ac:dyDescent="0.25">
      <c r="A10" s="49" t="s">
        <v>69</v>
      </c>
      <c r="B10" s="13" t="s">
        <v>122</v>
      </c>
      <c r="C10" s="137">
        <v>0.4</v>
      </c>
      <c r="D10" s="25" t="s">
        <v>138</v>
      </c>
      <c r="E10" s="25">
        <v>2</v>
      </c>
      <c r="F10" s="137"/>
      <c r="G10" s="138" t="s">
        <v>3</v>
      </c>
      <c r="H10" s="14" t="s">
        <v>15</v>
      </c>
      <c r="I10" s="137">
        <v>304</v>
      </c>
      <c r="J10" s="137">
        <v>1.08</v>
      </c>
      <c r="K10" s="15">
        <f t="shared" ref="K10" si="1">F10*I10*J10*E10</f>
        <v>0</v>
      </c>
    </row>
    <row r="11" spans="1:11" s="55" customFormat="1" ht="47.25" x14ac:dyDescent="0.25">
      <c r="A11" s="49" t="s">
        <v>97</v>
      </c>
      <c r="B11" s="13" t="s">
        <v>130</v>
      </c>
      <c r="C11" s="124">
        <v>0.4</v>
      </c>
      <c r="D11" s="25" t="s">
        <v>139</v>
      </c>
      <c r="E11" s="25">
        <v>1</v>
      </c>
      <c r="F11" s="124"/>
      <c r="G11" s="125" t="s">
        <v>3</v>
      </c>
      <c r="H11" s="14" t="s">
        <v>15</v>
      </c>
      <c r="I11" s="124">
        <v>340</v>
      </c>
      <c r="J11" s="124">
        <v>1.08</v>
      </c>
      <c r="K11" s="15">
        <f t="shared" si="0"/>
        <v>0</v>
      </c>
    </row>
    <row r="12" spans="1:11" s="55" customFormat="1" ht="47.25" x14ac:dyDescent="0.25">
      <c r="A12" s="49" t="s">
        <v>99</v>
      </c>
      <c r="B12" s="13" t="s">
        <v>131</v>
      </c>
      <c r="C12" s="124">
        <v>0.4</v>
      </c>
      <c r="D12" s="25" t="s">
        <v>140</v>
      </c>
      <c r="E12" s="25">
        <v>1</v>
      </c>
      <c r="F12" s="124"/>
      <c r="G12" s="125" t="s">
        <v>3</v>
      </c>
      <c r="H12" s="14" t="s">
        <v>15</v>
      </c>
      <c r="I12" s="124">
        <v>398</v>
      </c>
      <c r="J12" s="124">
        <v>1.08</v>
      </c>
      <c r="K12" s="15">
        <f t="shared" si="0"/>
        <v>0</v>
      </c>
    </row>
    <row r="13" spans="1:11" s="55" customFormat="1" ht="47.25" x14ac:dyDescent="0.25">
      <c r="A13" s="49" t="s">
        <v>100</v>
      </c>
      <c r="B13" s="13" t="s">
        <v>132</v>
      </c>
      <c r="C13" s="146">
        <v>0.4</v>
      </c>
      <c r="D13" s="25" t="s">
        <v>140</v>
      </c>
      <c r="E13" s="25">
        <v>2</v>
      </c>
      <c r="F13" s="146"/>
      <c r="G13" s="147" t="s">
        <v>3</v>
      </c>
      <c r="H13" s="14" t="s">
        <v>15</v>
      </c>
      <c r="I13" s="146">
        <v>398</v>
      </c>
      <c r="J13" s="146">
        <v>1.08</v>
      </c>
      <c r="K13" s="15">
        <f t="shared" ref="K13" si="2">F13*I13*J13*E13</f>
        <v>0</v>
      </c>
    </row>
    <row r="14" spans="1:11" s="55" customFormat="1" ht="47.25" x14ac:dyDescent="0.25">
      <c r="A14" s="49" t="s">
        <v>101</v>
      </c>
      <c r="B14" s="13" t="s">
        <v>123</v>
      </c>
      <c r="C14" s="124">
        <v>0.4</v>
      </c>
      <c r="D14" s="25" t="s">
        <v>141</v>
      </c>
      <c r="E14" s="25">
        <v>1</v>
      </c>
      <c r="F14" s="124"/>
      <c r="G14" s="125" t="s">
        <v>3</v>
      </c>
      <c r="H14" s="14" t="s">
        <v>15</v>
      </c>
      <c r="I14" s="124">
        <v>448</v>
      </c>
      <c r="J14" s="124">
        <v>1.08</v>
      </c>
      <c r="K14" s="15">
        <f t="shared" si="0"/>
        <v>0</v>
      </c>
    </row>
    <row r="15" spans="1:11" s="55" customFormat="1" ht="47.25" x14ac:dyDescent="0.25">
      <c r="A15" s="49" t="s">
        <v>102</v>
      </c>
      <c r="B15" s="13" t="s">
        <v>124</v>
      </c>
      <c r="C15" s="137">
        <v>0.4</v>
      </c>
      <c r="D15" s="25" t="s">
        <v>141</v>
      </c>
      <c r="E15" s="25">
        <v>2</v>
      </c>
      <c r="F15" s="137"/>
      <c r="G15" s="138" t="s">
        <v>3</v>
      </c>
      <c r="H15" s="14" t="s">
        <v>15</v>
      </c>
      <c r="I15" s="137">
        <v>448</v>
      </c>
      <c r="J15" s="137">
        <v>1.08</v>
      </c>
      <c r="K15" s="15">
        <f t="shared" ref="K15:K16" si="3">F15*I15*J15*E15</f>
        <v>0</v>
      </c>
    </row>
    <row r="16" spans="1:11" s="10" customFormat="1" ht="47.25" x14ac:dyDescent="0.25">
      <c r="A16" s="49" t="s">
        <v>103</v>
      </c>
      <c r="B16" s="13" t="s">
        <v>125</v>
      </c>
      <c r="C16" s="146">
        <v>0.4</v>
      </c>
      <c r="D16" s="25" t="s">
        <v>142</v>
      </c>
      <c r="E16" s="25">
        <v>1</v>
      </c>
      <c r="F16" s="146"/>
      <c r="G16" s="147" t="s">
        <v>3</v>
      </c>
      <c r="H16" s="14" t="s">
        <v>15</v>
      </c>
      <c r="I16" s="146">
        <v>539</v>
      </c>
      <c r="J16" s="146">
        <v>1.08</v>
      </c>
      <c r="K16" s="15">
        <f t="shared" si="3"/>
        <v>0</v>
      </c>
    </row>
    <row r="17" spans="1:11" s="10" customFormat="1" ht="47.25" x14ac:dyDescent="0.25">
      <c r="A17" s="49" t="s">
        <v>104</v>
      </c>
      <c r="B17" s="13" t="s">
        <v>126</v>
      </c>
      <c r="C17" s="124">
        <v>0.4</v>
      </c>
      <c r="D17" s="25" t="s">
        <v>142</v>
      </c>
      <c r="E17" s="25">
        <v>2</v>
      </c>
      <c r="F17" s="124"/>
      <c r="G17" s="125" t="s">
        <v>3</v>
      </c>
      <c r="H17" s="14" t="s">
        <v>15</v>
      </c>
      <c r="I17" s="124">
        <v>539</v>
      </c>
      <c r="J17" s="124">
        <v>1.08</v>
      </c>
      <c r="K17" s="15">
        <f t="shared" si="0"/>
        <v>0</v>
      </c>
    </row>
    <row r="18" spans="1:11" s="55" customFormat="1" ht="47.25" x14ac:dyDescent="0.25">
      <c r="A18" s="49" t="s">
        <v>239</v>
      </c>
      <c r="B18" s="13" t="s">
        <v>362</v>
      </c>
      <c r="C18" s="124">
        <v>0.4</v>
      </c>
      <c r="D18" s="25" t="s">
        <v>143</v>
      </c>
      <c r="E18" s="25">
        <v>1</v>
      </c>
      <c r="F18" s="124"/>
      <c r="G18" s="125" t="s">
        <v>3</v>
      </c>
      <c r="H18" s="14" t="s">
        <v>15</v>
      </c>
      <c r="I18" s="124">
        <v>618</v>
      </c>
      <c r="J18" s="124">
        <v>1.08</v>
      </c>
      <c r="K18" s="15">
        <f t="shared" si="0"/>
        <v>0</v>
      </c>
    </row>
    <row r="19" spans="1:11" s="55" customFormat="1" ht="47.25" x14ac:dyDescent="0.25">
      <c r="A19" s="49" t="s">
        <v>240</v>
      </c>
      <c r="B19" s="13" t="s">
        <v>363</v>
      </c>
      <c r="C19" s="140">
        <v>0.4</v>
      </c>
      <c r="D19" s="25" t="s">
        <v>143</v>
      </c>
      <c r="E19" s="25">
        <v>2</v>
      </c>
      <c r="F19" s="140"/>
      <c r="G19" s="141" t="s">
        <v>3</v>
      </c>
      <c r="H19" s="14" t="s">
        <v>15</v>
      </c>
      <c r="I19" s="140">
        <v>618</v>
      </c>
      <c r="J19" s="140">
        <v>1.08</v>
      </c>
      <c r="K19" s="15">
        <f t="shared" ref="K19" si="4">F19*I19*J19*E19</f>
        <v>0</v>
      </c>
    </row>
    <row r="20" spans="1:11" s="55" customFormat="1" ht="47.25" x14ac:dyDescent="0.25">
      <c r="A20" s="49" t="s">
        <v>241</v>
      </c>
      <c r="B20" s="13" t="s">
        <v>364</v>
      </c>
      <c r="C20" s="124">
        <v>0.4</v>
      </c>
      <c r="D20" s="25" t="s">
        <v>144</v>
      </c>
      <c r="E20" s="25">
        <v>1</v>
      </c>
      <c r="F20" s="124"/>
      <c r="G20" s="125" t="s">
        <v>3</v>
      </c>
      <c r="H20" s="14" t="s">
        <v>15</v>
      </c>
      <c r="I20" s="124">
        <v>722</v>
      </c>
      <c r="J20" s="124">
        <v>1.08</v>
      </c>
      <c r="K20" s="15">
        <f t="shared" si="0"/>
        <v>0</v>
      </c>
    </row>
    <row r="21" spans="1:11" s="55" customFormat="1" ht="47.25" x14ac:dyDescent="0.25">
      <c r="A21" s="49" t="s">
        <v>242</v>
      </c>
      <c r="B21" s="13" t="s">
        <v>365</v>
      </c>
      <c r="C21" s="144">
        <v>0.4</v>
      </c>
      <c r="D21" s="25" t="s">
        <v>144</v>
      </c>
      <c r="E21" s="25">
        <v>2</v>
      </c>
      <c r="F21" s="144"/>
      <c r="G21" s="145" t="s">
        <v>3</v>
      </c>
      <c r="H21" s="14" t="s">
        <v>15</v>
      </c>
      <c r="I21" s="144">
        <v>722</v>
      </c>
      <c r="J21" s="144">
        <v>1.08</v>
      </c>
      <c r="K21" s="15">
        <f t="shared" ref="K21" si="5">F21*I21*J21*E21</f>
        <v>0</v>
      </c>
    </row>
    <row r="22" spans="1:11" s="10" customFormat="1" ht="47.25" x14ac:dyDescent="0.25">
      <c r="A22" s="49" t="s">
        <v>243</v>
      </c>
      <c r="B22" s="13" t="s">
        <v>368</v>
      </c>
      <c r="C22" s="124">
        <v>0.4</v>
      </c>
      <c r="D22" s="25" t="s">
        <v>145</v>
      </c>
      <c r="E22" s="25">
        <v>1</v>
      </c>
      <c r="F22" s="124"/>
      <c r="G22" s="125" t="s">
        <v>3</v>
      </c>
      <c r="H22" s="14" t="s">
        <v>15</v>
      </c>
      <c r="I22" s="124">
        <v>916</v>
      </c>
      <c r="J22" s="124">
        <v>1.08</v>
      </c>
      <c r="K22" s="15">
        <f t="shared" si="0"/>
        <v>0</v>
      </c>
    </row>
    <row r="23" spans="1:11" s="10" customFormat="1" ht="47.25" x14ac:dyDescent="0.25">
      <c r="A23" s="49" t="s">
        <v>244</v>
      </c>
      <c r="B23" s="13" t="s">
        <v>370</v>
      </c>
      <c r="C23" s="137">
        <v>0.4</v>
      </c>
      <c r="D23" s="25" t="s">
        <v>145</v>
      </c>
      <c r="E23" s="25">
        <v>2</v>
      </c>
      <c r="F23" s="137"/>
      <c r="G23" s="138" t="s">
        <v>3</v>
      </c>
      <c r="H23" s="14" t="s">
        <v>15</v>
      </c>
      <c r="I23" s="137">
        <v>916</v>
      </c>
      <c r="J23" s="137">
        <v>1.08</v>
      </c>
      <c r="K23" s="15">
        <f t="shared" ref="K23" si="6">F23*I23*J23*E23</f>
        <v>0</v>
      </c>
    </row>
    <row r="24" spans="1:11" s="55" customFormat="1" ht="47.25" x14ac:dyDescent="0.25">
      <c r="A24" s="49" t="s">
        <v>245</v>
      </c>
      <c r="B24" s="13" t="s">
        <v>371</v>
      </c>
      <c r="C24" s="124">
        <v>0.4</v>
      </c>
      <c r="D24" s="25" t="s">
        <v>146</v>
      </c>
      <c r="E24" s="25">
        <v>1</v>
      </c>
      <c r="F24" s="124"/>
      <c r="G24" s="125" t="s">
        <v>3</v>
      </c>
      <c r="H24" s="14" t="s">
        <v>15</v>
      </c>
      <c r="I24" s="124">
        <v>1116</v>
      </c>
      <c r="J24" s="124">
        <v>1.08</v>
      </c>
      <c r="K24" s="15">
        <f t="shared" si="0"/>
        <v>0</v>
      </c>
    </row>
    <row r="25" spans="1:11" s="55" customFormat="1" ht="47.25" x14ac:dyDescent="0.25">
      <c r="A25" s="49" t="s">
        <v>246</v>
      </c>
      <c r="B25" s="13" t="s">
        <v>372</v>
      </c>
      <c r="C25" s="137">
        <v>0.4</v>
      </c>
      <c r="D25" s="25" t="s">
        <v>146</v>
      </c>
      <c r="E25" s="25">
        <v>2</v>
      </c>
      <c r="F25" s="137"/>
      <c r="G25" s="138" t="s">
        <v>3</v>
      </c>
      <c r="H25" s="14" t="s">
        <v>15</v>
      </c>
      <c r="I25" s="137">
        <v>1116</v>
      </c>
      <c r="J25" s="137">
        <v>1.08</v>
      </c>
      <c r="K25" s="15">
        <f t="shared" ref="K25" si="7">F25*I25*J25*E25</f>
        <v>0</v>
      </c>
    </row>
    <row r="26" spans="1:11" s="10" customFormat="1" ht="58.5" customHeight="1" x14ac:dyDescent="0.25">
      <c r="A26" s="49" t="s">
        <v>169</v>
      </c>
      <c r="B26" s="13" t="s">
        <v>68</v>
      </c>
      <c r="C26" s="57" t="s">
        <v>52</v>
      </c>
      <c r="D26" s="57" t="s">
        <v>52</v>
      </c>
      <c r="E26" s="124" t="s">
        <v>52</v>
      </c>
      <c r="F26" s="57" t="s">
        <v>52</v>
      </c>
      <c r="G26" s="57" t="s">
        <v>52</v>
      </c>
      <c r="H26" s="57" t="s">
        <v>52</v>
      </c>
      <c r="I26" s="57" t="s">
        <v>52</v>
      </c>
      <c r="J26" s="124" t="s">
        <v>52</v>
      </c>
      <c r="K26" s="57" t="s">
        <v>52</v>
      </c>
    </row>
    <row r="27" spans="1:11" s="10" customFormat="1" ht="47.25" x14ac:dyDescent="0.25">
      <c r="A27" s="49" t="s">
        <v>41</v>
      </c>
      <c r="B27" s="13" t="s">
        <v>121</v>
      </c>
      <c r="C27" s="57">
        <v>10</v>
      </c>
      <c r="D27" s="25" t="s">
        <v>147</v>
      </c>
      <c r="E27" s="25">
        <v>1</v>
      </c>
      <c r="F27" s="57"/>
      <c r="G27" s="59" t="s">
        <v>3</v>
      </c>
      <c r="H27" s="14" t="s">
        <v>127</v>
      </c>
      <c r="I27" s="57">
        <v>2214</v>
      </c>
      <c r="J27" s="124">
        <v>1.08</v>
      </c>
      <c r="K27" s="15">
        <f t="shared" si="0"/>
        <v>0</v>
      </c>
    </row>
    <row r="28" spans="1:11" s="55" customFormat="1" ht="47.25" x14ac:dyDescent="0.25">
      <c r="A28" s="49" t="s">
        <v>42</v>
      </c>
      <c r="B28" s="13" t="s">
        <v>38</v>
      </c>
      <c r="C28" s="57">
        <v>10</v>
      </c>
      <c r="D28" s="25" t="s">
        <v>148</v>
      </c>
      <c r="E28" s="25">
        <v>1</v>
      </c>
      <c r="F28" s="57"/>
      <c r="G28" s="59" t="s">
        <v>3</v>
      </c>
      <c r="H28" s="14" t="s">
        <v>127</v>
      </c>
      <c r="I28" s="57">
        <v>2394</v>
      </c>
      <c r="J28" s="124">
        <v>1.08</v>
      </c>
      <c r="K28" s="15">
        <f t="shared" si="0"/>
        <v>0</v>
      </c>
    </row>
    <row r="29" spans="1:11" s="55" customFormat="1" ht="47.25" x14ac:dyDescent="0.25">
      <c r="A29" s="49" t="s">
        <v>170</v>
      </c>
      <c r="B29" s="13" t="s">
        <v>122</v>
      </c>
      <c r="C29" s="61">
        <v>10</v>
      </c>
      <c r="D29" s="25" t="s">
        <v>149</v>
      </c>
      <c r="E29" s="25">
        <v>2</v>
      </c>
      <c r="F29" s="61"/>
      <c r="G29" s="62" t="s">
        <v>3</v>
      </c>
      <c r="H29" s="14" t="s">
        <v>127</v>
      </c>
      <c r="I29" s="61">
        <v>3055</v>
      </c>
      <c r="J29" s="124">
        <v>1.08</v>
      </c>
      <c r="K29" s="15">
        <f t="shared" si="0"/>
        <v>0</v>
      </c>
    </row>
    <row r="30" spans="1:11" s="55" customFormat="1" ht="47.25" x14ac:dyDescent="0.25">
      <c r="A30" s="49" t="s">
        <v>171</v>
      </c>
      <c r="B30" s="13" t="s">
        <v>130</v>
      </c>
      <c r="C30" s="122">
        <v>10</v>
      </c>
      <c r="D30" s="25" t="s">
        <v>150</v>
      </c>
      <c r="E30" s="25">
        <v>1</v>
      </c>
      <c r="F30" s="122"/>
      <c r="G30" s="123" t="s">
        <v>3</v>
      </c>
      <c r="H30" s="14" t="s">
        <v>127</v>
      </c>
      <c r="I30" s="122">
        <v>2106</v>
      </c>
      <c r="J30" s="124">
        <v>1.08</v>
      </c>
      <c r="K30" s="15">
        <f t="shared" si="0"/>
        <v>0</v>
      </c>
    </row>
    <row r="31" spans="1:11" s="55" customFormat="1" ht="47.25" x14ac:dyDescent="0.25">
      <c r="A31" s="49" t="s">
        <v>172</v>
      </c>
      <c r="B31" s="13" t="s">
        <v>131</v>
      </c>
      <c r="C31" s="122">
        <v>10</v>
      </c>
      <c r="D31" s="25" t="s">
        <v>151</v>
      </c>
      <c r="E31" s="25">
        <v>1</v>
      </c>
      <c r="F31" s="122"/>
      <c r="G31" s="123" t="s">
        <v>3</v>
      </c>
      <c r="H31" s="14" t="s">
        <v>127</v>
      </c>
      <c r="I31" s="122">
        <v>2037</v>
      </c>
      <c r="J31" s="124">
        <v>1.08</v>
      </c>
      <c r="K31" s="15">
        <f t="shared" si="0"/>
        <v>0</v>
      </c>
    </row>
    <row r="32" spans="1:11" s="10" customFormat="1" ht="47.25" x14ac:dyDescent="0.25">
      <c r="A32" s="49" t="s">
        <v>175</v>
      </c>
      <c r="B32" s="13" t="s">
        <v>132</v>
      </c>
      <c r="C32" s="116">
        <v>6</v>
      </c>
      <c r="D32" s="25" t="s">
        <v>147</v>
      </c>
      <c r="E32" s="25"/>
      <c r="F32" s="116"/>
      <c r="G32" s="120" t="s">
        <v>3</v>
      </c>
      <c r="H32" s="14" t="s">
        <v>127</v>
      </c>
      <c r="I32" s="116">
        <v>2136</v>
      </c>
      <c r="J32" s="124">
        <v>1.08</v>
      </c>
      <c r="K32" s="15">
        <f t="shared" si="0"/>
        <v>0</v>
      </c>
    </row>
    <row r="33" spans="1:11" s="55" customFormat="1" ht="47.25" x14ac:dyDescent="0.25">
      <c r="A33" s="49" t="s">
        <v>176</v>
      </c>
      <c r="B33" s="13" t="s">
        <v>123</v>
      </c>
      <c r="C33" s="116">
        <v>6</v>
      </c>
      <c r="D33" s="25" t="s">
        <v>148</v>
      </c>
      <c r="E33" s="25"/>
      <c r="F33" s="116"/>
      <c r="G33" s="120" t="s">
        <v>3</v>
      </c>
      <c r="H33" s="14" t="s">
        <v>127</v>
      </c>
      <c r="I33" s="116">
        <v>2306</v>
      </c>
      <c r="J33" s="124">
        <v>1.08</v>
      </c>
      <c r="K33" s="15">
        <f t="shared" si="0"/>
        <v>0</v>
      </c>
    </row>
    <row r="34" spans="1:11" s="55" customFormat="1" ht="47.25" x14ac:dyDescent="0.25">
      <c r="A34" s="49" t="s">
        <v>177</v>
      </c>
      <c r="B34" s="13" t="s">
        <v>124</v>
      </c>
      <c r="C34" s="116">
        <v>6</v>
      </c>
      <c r="D34" s="25" t="s">
        <v>149</v>
      </c>
      <c r="E34" s="25"/>
      <c r="F34" s="116"/>
      <c r="G34" s="120" t="s">
        <v>3</v>
      </c>
      <c r="H34" s="14" t="s">
        <v>127</v>
      </c>
      <c r="I34" s="116">
        <v>2366</v>
      </c>
      <c r="J34" s="124">
        <v>1.08</v>
      </c>
      <c r="K34" s="15">
        <f t="shared" si="0"/>
        <v>0</v>
      </c>
    </row>
    <row r="35" spans="1:11" s="10" customFormat="1" ht="47.25" x14ac:dyDescent="0.25">
      <c r="A35" s="49" t="s">
        <v>173</v>
      </c>
      <c r="B35" s="13" t="s">
        <v>125</v>
      </c>
      <c r="C35" s="116">
        <v>6</v>
      </c>
      <c r="D35" s="25" t="s">
        <v>152</v>
      </c>
      <c r="E35" s="25"/>
      <c r="F35" s="116"/>
      <c r="G35" s="120" t="s">
        <v>3</v>
      </c>
      <c r="H35" s="14" t="s">
        <v>127</v>
      </c>
      <c r="I35" s="116">
        <v>2058</v>
      </c>
      <c r="J35" s="124">
        <v>1.08</v>
      </c>
      <c r="K35" s="15">
        <f t="shared" si="0"/>
        <v>0</v>
      </c>
    </row>
    <row r="36" spans="1:11" s="10" customFormat="1" ht="47.25" x14ac:dyDescent="0.25">
      <c r="A36" s="49" t="s">
        <v>174</v>
      </c>
      <c r="B36" s="13" t="s">
        <v>126</v>
      </c>
      <c r="C36" s="124">
        <v>6</v>
      </c>
      <c r="D36" s="25" t="s">
        <v>153</v>
      </c>
      <c r="E36" s="25"/>
      <c r="F36" s="124"/>
      <c r="G36" s="125" t="s">
        <v>3</v>
      </c>
      <c r="H36" s="14" t="s">
        <v>127</v>
      </c>
      <c r="I36" s="124">
        <v>1979</v>
      </c>
      <c r="J36" s="124">
        <v>1.08</v>
      </c>
      <c r="K36" s="15">
        <f t="shared" ref="K36" si="8">F36*I36*J36*E36</f>
        <v>0</v>
      </c>
    </row>
    <row r="37" spans="1:11" s="10" customFormat="1" ht="47.25" x14ac:dyDescent="0.25">
      <c r="A37" s="49" t="s">
        <v>118</v>
      </c>
      <c r="B37" s="27" t="s">
        <v>179</v>
      </c>
      <c r="C37" s="57" t="s">
        <v>52</v>
      </c>
      <c r="D37" s="57" t="s">
        <v>52</v>
      </c>
      <c r="E37" s="124" t="s">
        <v>52</v>
      </c>
      <c r="F37" s="57" t="s">
        <v>52</v>
      </c>
      <c r="G37" s="57" t="s">
        <v>52</v>
      </c>
      <c r="H37" s="57" t="s">
        <v>52</v>
      </c>
      <c r="I37" s="57" t="s">
        <v>52</v>
      </c>
      <c r="J37" s="124" t="s">
        <v>52</v>
      </c>
      <c r="K37" s="57" t="s">
        <v>52</v>
      </c>
    </row>
    <row r="38" spans="1:11" s="10" customFormat="1" ht="31.5" x14ac:dyDescent="0.25">
      <c r="A38" s="49" t="s">
        <v>43</v>
      </c>
      <c r="B38" s="13" t="s">
        <v>195</v>
      </c>
      <c r="C38" s="118" t="s">
        <v>154</v>
      </c>
      <c r="D38" s="25" t="s">
        <v>155</v>
      </c>
      <c r="E38" s="124" t="s">
        <v>52</v>
      </c>
      <c r="F38" s="57"/>
      <c r="G38" s="59" t="s">
        <v>3</v>
      </c>
      <c r="H38" s="14" t="s">
        <v>157</v>
      </c>
      <c r="I38" s="57">
        <v>496</v>
      </c>
      <c r="J38" s="124">
        <v>1</v>
      </c>
      <c r="K38" s="15">
        <f t="shared" ref="K38:K52" si="9">F38*I38*J38</f>
        <v>0</v>
      </c>
    </row>
    <row r="39" spans="1:11" s="10" customFormat="1" ht="31.5" x14ac:dyDescent="0.25">
      <c r="A39" s="49" t="s">
        <v>44</v>
      </c>
      <c r="B39" s="13" t="s">
        <v>195</v>
      </c>
      <c r="C39" s="118" t="s">
        <v>128</v>
      </c>
      <c r="D39" s="25" t="s">
        <v>156</v>
      </c>
      <c r="E39" s="124" t="s">
        <v>52</v>
      </c>
      <c r="F39" s="148"/>
      <c r="G39" s="59" t="s">
        <v>3</v>
      </c>
      <c r="H39" s="14" t="s">
        <v>157</v>
      </c>
      <c r="I39" s="57">
        <v>1428</v>
      </c>
      <c r="J39" s="124">
        <v>1</v>
      </c>
      <c r="K39" s="15">
        <f t="shared" si="9"/>
        <v>0</v>
      </c>
    </row>
    <row r="40" spans="1:11" s="10" customFormat="1" ht="31.5" x14ac:dyDescent="0.25">
      <c r="A40" s="49" t="s">
        <v>72</v>
      </c>
      <c r="B40" s="27" t="s">
        <v>158</v>
      </c>
      <c r="C40" s="124" t="s">
        <v>52</v>
      </c>
      <c r="D40" s="124" t="s">
        <v>52</v>
      </c>
      <c r="E40" s="124" t="s">
        <v>52</v>
      </c>
      <c r="F40" s="124" t="s">
        <v>52</v>
      </c>
      <c r="G40" s="124" t="s">
        <v>52</v>
      </c>
      <c r="H40" s="124" t="s">
        <v>52</v>
      </c>
      <c r="I40" s="124" t="s">
        <v>52</v>
      </c>
      <c r="J40" s="124" t="s">
        <v>52</v>
      </c>
      <c r="K40" s="124" t="s">
        <v>52</v>
      </c>
    </row>
    <row r="41" spans="1:11" s="10" customFormat="1" x14ac:dyDescent="0.25">
      <c r="A41" s="49" t="s">
        <v>51</v>
      </c>
      <c r="B41" s="13" t="s">
        <v>37</v>
      </c>
      <c r="C41" s="118" t="s">
        <v>52</v>
      </c>
      <c r="D41" s="25" t="s">
        <v>159</v>
      </c>
      <c r="E41" s="124" t="s">
        <v>52</v>
      </c>
      <c r="F41" s="124"/>
      <c r="G41" s="125" t="s">
        <v>162</v>
      </c>
      <c r="H41" s="14" t="s">
        <v>161</v>
      </c>
      <c r="I41" s="124">
        <v>1.3</v>
      </c>
      <c r="J41" s="124">
        <v>1</v>
      </c>
      <c r="K41" s="15">
        <f t="shared" ref="K41:K42" si="10">F41*I41*J41</f>
        <v>0</v>
      </c>
    </row>
    <row r="42" spans="1:11" s="10" customFormat="1" x14ac:dyDescent="0.25">
      <c r="A42" s="49" t="s">
        <v>190</v>
      </c>
      <c r="B42" s="13" t="s">
        <v>37</v>
      </c>
      <c r="C42" s="118" t="s">
        <v>52</v>
      </c>
      <c r="D42" s="25" t="s">
        <v>160</v>
      </c>
      <c r="E42" s="124" t="s">
        <v>52</v>
      </c>
      <c r="F42" s="124"/>
      <c r="G42" s="125" t="s">
        <v>162</v>
      </c>
      <c r="H42" s="14" t="s">
        <v>161</v>
      </c>
      <c r="I42" s="124">
        <v>2.3199999999999998</v>
      </c>
      <c r="J42" s="124">
        <v>1</v>
      </c>
      <c r="K42" s="15">
        <f t="shared" si="10"/>
        <v>0</v>
      </c>
    </row>
    <row r="43" spans="1:11" s="10" customFormat="1" x14ac:dyDescent="0.25">
      <c r="A43" s="49" t="s">
        <v>274</v>
      </c>
      <c r="B43" s="13" t="s">
        <v>38</v>
      </c>
      <c r="C43" s="118" t="s">
        <v>52</v>
      </c>
      <c r="D43" s="25" t="s">
        <v>159</v>
      </c>
      <c r="E43" s="124" t="s">
        <v>52</v>
      </c>
      <c r="F43" s="124"/>
      <c r="G43" s="125" t="s">
        <v>162</v>
      </c>
      <c r="H43" s="14" t="s">
        <v>161</v>
      </c>
      <c r="I43" s="124">
        <v>1.3</v>
      </c>
      <c r="J43" s="124">
        <v>1</v>
      </c>
      <c r="K43" s="15">
        <f t="shared" ref="K43:K44" si="11">F43*I43*J43</f>
        <v>0</v>
      </c>
    </row>
    <row r="44" spans="1:11" s="10" customFormat="1" x14ac:dyDescent="0.25">
      <c r="A44" s="49" t="s">
        <v>275</v>
      </c>
      <c r="B44" s="13" t="s">
        <v>38</v>
      </c>
      <c r="C44" s="118" t="s">
        <v>52</v>
      </c>
      <c r="D44" s="25" t="s">
        <v>160</v>
      </c>
      <c r="E44" s="124" t="s">
        <v>52</v>
      </c>
      <c r="F44" s="124"/>
      <c r="G44" s="125" t="s">
        <v>162</v>
      </c>
      <c r="H44" s="14" t="s">
        <v>161</v>
      </c>
      <c r="I44" s="124">
        <v>2.3199999999999998</v>
      </c>
      <c r="J44" s="124">
        <v>1</v>
      </c>
      <c r="K44" s="15">
        <f t="shared" si="11"/>
        <v>0</v>
      </c>
    </row>
    <row r="45" spans="1:11" s="10" customFormat="1" ht="31.5" x14ac:dyDescent="0.25">
      <c r="A45" s="49" t="s">
        <v>73</v>
      </c>
      <c r="B45" s="13" t="s">
        <v>178</v>
      </c>
      <c r="C45" s="116" t="s">
        <v>52</v>
      </c>
      <c r="D45" s="116" t="s">
        <v>52</v>
      </c>
      <c r="E45" s="124" t="s">
        <v>52</v>
      </c>
      <c r="F45" s="116" t="s">
        <v>52</v>
      </c>
      <c r="G45" s="116" t="s">
        <v>52</v>
      </c>
      <c r="H45" s="116" t="s">
        <v>52</v>
      </c>
      <c r="I45" s="116" t="s">
        <v>52</v>
      </c>
      <c r="J45" s="124" t="s">
        <v>52</v>
      </c>
      <c r="K45" s="116" t="s">
        <v>52</v>
      </c>
    </row>
    <row r="46" spans="1:11" s="10" customFormat="1" ht="31.5" x14ac:dyDescent="0.25">
      <c r="A46" s="49" t="s">
        <v>45</v>
      </c>
      <c r="B46" s="13" t="s">
        <v>195</v>
      </c>
      <c r="C46" s="57" t="s">
        <v>164</v>
      </c>
      <c r="D46" s="25"/>
      <c r="E46" s="25"/>
      <c r="F46" s="57"/>
      <c r="G46" s="59" t="s">
        <v>3</v>
      </c>
      <c r="H46" s="14" t="s">
        <v>16</v>
      </c>
      <c r="I46" s="57">
        <v>611</v>
      </c>
      <c r="J46" s="124">
        <v>1</v>
      </c>
      <c r="K46" s="15">
        <f>F46*I46*J46</f>
        <v>0</v>
      </c>
    </row>
    <row r="47" spans="1:11" s="10" customFormat="1" ht="27" customHeight="1" x14ac:dyDescent="0.25">
      <c r="A47" s="49" t="s">
        <v>74</v>
      </c>
      <c r="B47" s="28" t="s">
        <v>11</v>
      </c>
      <c r="C47" s="57" t="s">
        <v>52</v>
      </c>
      <c r="D47" s="57" t="s">
        <v>52</v>
      </c>
      <c r="E47" s="124" t="s">
        <v>52</v>
      </c>
      <c r="F47" s="57" t="s">
        <v>52</v>
      </c>
      <c r="G47" s="57" t="s">
        <v>52</v>
      </c>
      <c r="H47" s="57" t="s">
        <v>52</v>
      </c>
      <c r="I47" s="57" t="s">
        <v>52</v>
      </c>
      <c r="J47" s="124" t="s">
        <v>52</v>
      </c>
      <c r="K47" s="116" t="s">
        <v>52</v>
      </c>
    </row>
    <row r="48" spans="1:11" s="10" customFormat="1" ht="78.75" x14ac:dyDescent="0.25">
      <c r="A48" s="49" t="s">
        <v>47</v>
      </c>
      <c r="B48" s="13" t="s">
        <v>195</v>
      </c>
      <c r="C48" s="118" t="s">
        <v>164</v>
      </c>
      <c r="D48" s="25" t="s">
        <v>165</v>
      </c>
      <c r="E48" s="25" t="s">
        <v>52</v>
      </c>
      <c r="F48" s="57"/>
      <c r="G48" s="26" t="s">
        <v>12</v>
      </c>
      <c r="H48" s="14" t="s">
        <v>163</v>
      </c>
      <c r="I48" s="57">
        <v>15329</v>
      </c>
      <c r="J48" s="124">
        <v>1.08</v>
      </c>
      <c r="K48" s="15">
        <f t="shared" si="9"/>
        <v>0</v>
      </c>
    </row>
    <row r="49" spans="1:11" s="10" customFormat="1" ht="78.75" x14ac:dyDescent="0.25">
      <c r="A49" s="49" t="s">
        <v>48</v>
      </c>
      <c r="B49" s="13" t="s">
        <v>195</v>
      </c>
      <c r="C49" s="118" t="s">
        <v>164</v>
      </c>
      <c r="D49" s="25" t="s">
        <v>166</v>
      </c>
      <c r="E49" s="25" t="s">
        <v>52</v>
      </c>
      <c r="F49" s="124"/>
      <c r="G49" s="26" t="s">
        <v>12</v>
      </c>
      <c r="H49" s="14" t="s">
        <v>163</v>
      </c>
      <c r="I49" s="124">
        <v>23088</v>
      </c>
      <c r="J49" s="124">
        <v>1.08</v>
      </c>
      <c r="K49" s="15">
        <f t="shared" si="9"/>
        <v>0</v>
      </c>
    </row>
    <row r="50" spans="1:11" s="10" customFormat="1" ht="78.75" x14ac:dyDescent="0.25">
      <c r="A50" s="49" t="s">
        <v>191</v>
      </c>
      <c r="B50" s="13" t="s">
        <v>195</v>
      </c>
      <c r="C50" s="118" t="s">
        <v>164</v>
      </c>
      <c r="D50" s="25" t="s">
        <v>167</v>
      </c>
      <c r="E50" s="25" t="s">
        <v>52</v>
      </c>
      <c r="F50" s="124"/>
      <c r="G50" s="26" t="s">
        <v>12</v>
      </c>
      <c r="H50" s="14" t="s">
        <v>163</v>
      </c>
      <c r="I50" s="124">
        <v>23636</v>
      </c>
      <c r="J50" s="124">
        <v>1.08</v>
      </c>
      <c r="K50" s="15">
        <f t="shared" si="9"/>
        <v>0</v>
      </c>
    </row>
    <row r="51" spans="1:11" s="10" customFormat="1" ht="78.75" x14ac:dyDescent="0.25">
      <c r="A51" s="49" t="s">
        <v>192</v>
      </c>
      <c r="B51" s="13" t="s">
        <v>195</v>
      </c>
      <c r="C51" s="118" t="s">
        <v>164</v>
      </c>
      <c r="D51" s="25" t="s">
        <v>168</v>
      </c>
      <c r="E51" s="25" t="s">
        <v>52</v>
      </c>
      <c r="F51" s="124"/>
      <c r="G51" s="26" t="s">
        <v>12</v>
      </c>
      <c r="H51" s="14" t="s">
        <v>163</v>
      </c>
      <c r="I51" s="124">
        <v>41090</v>
      </c>
      <c r="J51" s="124">
        <v>1.08</v>
      </c>
      <c r="K51" s="15">
        <f t="shared" ref="K51" si="12">F51*I51*J51</f>
        <v>0</v>
      </c>
    </row>
    <row r="52" spans="1:11" s="10" customFormat="1" ht="78.75" x14ac:dyDescent="0.25">
      <c r="A52" s="49" t="s">
        <v>193</v>
      </c>
      <c r="B52" s="13" t="s">
        <v>195</v>
      </c>
      <c r="C52" s="118" t="s">
        <v>164</v>
      </c>
      <c r="D52" s="25" t="s">
        <v>359</v>
      </c>
      <c r="E52" s="25" t="s">
        <v>52</v>
      </c>
      <c r="F52" s="124"/>
      <c r="G52" s="26" t="s">
        <v>12</v>
      </c>
      <c r="H52" s="14" t="s">
        <v>163</v>
      </c>
      <c r="I52" s="124">
        <v>18517</v>
      </c>
      <c r="J52" s="124">
        <v>1.08</v>
      </c>
      <c r="K52" s="15">
        <f t="shared" si="9"/>
        <v>0</v>
      </c>
    </row>
    <row r="53" spans="1:11" s="10" customFormat="1" ht="78.75" x14ac:dyDescent="0.25">
      <c r="A53" s="49" t="s">
        <v>194</v>
      </c>
      <c r="B53" s="13" t="s">
        <v>195</v>
      </c>
      <c r="C53" s="118" t="s">
        <v>164</v>
      </c>
      <c r="D53" s="25" t="s">
        <v>129</v>
      </c>
      <c r="E53" s="25" t="s">
        <v>52</v>
      </c>
      <c r="F53" s="124"/>
      <c r="G53" s="26" t="s">
        <v>12</v>
      </c>
      <c r="H53" s="14" t="s">
        <v>163</v>
      </c>
      <c r="I53" s="124">
        <v>53502</v>
      </c>
      <c r="J53" s="124">
        <v>1.08</v>
      </c>
      <c r="K53" s="15">
        <f t="shared" ref="K53" si="13">F53*I53*J53</f>
        <v>0</v>
      </c>
    </row>
    <row r="54" spans="1:11" s="10" customFormat="1" ht="47.25" x14ac:dyDescent="0.25">
      <c r="A54" s="49" t="s">
        <v>70</v>
      </c>
      <c r="B54" s="13" t="s">
        <v>180</v>
      </c>
      <c r="C54" s="126" t="s">
        <v>52</v>
      </c>
      <c r="D54" s="126" t="s">
        <v>52</v>
      </c>
      <c r="E54" s="126" t="s">
        <v>52</v>
      </c>
      <c r="F54" s="126" t="s">
        <v>52</v>
      </c>
      <c r="G54" s="126" t="s">
        <v>52</v>
      </c>
      <c r="H54" s="126" t="s">
        <v>52</v>
      </c>
      <c r="I54" s="126" t="s">
        <v>52</v>
      </c>
      <c r="J54" s="126" t="s">
        <v>52</v>
      </c>
      <c r="K54" s="126" t="s">
        <v>52</v>
      </c>
    </row>
    <row r="55" spans="1:11" s="10" customFormat="1" ht="31.5" x14ac:dyDescent="0.25">
      <c r="A55" s="49" t="s">
        <v>24</v>
      </c>
      <c r="B55" s="13" t="s">
        <v>195</v>
      </c>
      <c r="C55" s="126" t="s">
        <v>52</v>
      </c>
      <c r="D55" s="25" t="s">
        <v>182</v>
      </c>
      <c r="E55" s="25" t="s">
        <v>52</v>
      </c>
      <c r="F55" s="126"/>
      <c r="G55" s="128" t="s">
        <v>189</v>
      </c>
      <c r="H55" s="14" t="s">
        <v>181</v>
      </c>
      <c r="I55" s="126">
        <v>3</v>
      </c>
      <c r="J55" s="126">
        <v>1</v>
      </c>
      <c r="K55" s="15">
        <f t="shared" ref="K55:K61" si="14">F55*I55*J55</f>
        <v>0</v>
      </c>
    </row>
    <row r="56" spans="1:11" s="10" customFormat="1" ht="31.5" x14ac:dyDescent="0.25">
      <c r="A56" s="49" t="s">
        <v>25</v>
      </c>
      <c r="B56" s="13" t="s">
        <v>195</v>
      </c>
      <c r="C56" s="126" t="s">
        <v>52</v>
      </c>
      <c r="D56" s="25" t="s">
        <v>183</v>
      </c>
      <c r="E56" s="25" t="s">
        <v>52</v>
      </c>
      <c r="F56" s="126"/>
      <c r="G56" s="128" t="s">
        <v>189</v>
      </c>
      <c r="H56" s="14" t="s">
        <v>181</v>
      </c>
      <c r="I56" s="126">
        <v>5</v>
      </c>
      <c r="J56" s="126">
        <v>1</v>
      </c>
      <c r="K56" s="15">
        <f t="shared" si="14"/>
        <v>0</v>
      </c>
    </row>
    <row r="57" spans="1:11" s="10" customFormat="1" ht="31.5" x14ac:dyDescent="0.25">
      <c r="A57" s="49" t="s">
        <v>32</v>
      </c>
      <c r="B57" s="13" t="s">
        <v>195</v>
      </c>
      <c r="C57" s="126" t="s">
        <v>52</v>
      </c>
      <c r="D57" s="25" t="s">
        <v>184</v>
      </c>
      <c r="E57" s="25" t="s">
        <v>52</v>
      </c>
      <c r="F57" s="126"/>
      <c r="G57" s="128" t="s">
        <v>189</v>
      </c>
      <c r="H57" s="14" t="s">
        <v>181</v>
      </c>
      <c r="I57" s="126">
        <v>10</v>
      </c>
      <c r="J57" s="126">
        <v>1</v>
      </c>
      <c r="K57" s="15">
        <f t="shared" si="14"/>
        <v>0</v>
      </c>
    </row>
    <row r="58" spans="1:11" s="10" customFormat="1" ht="31.5" x14ac:dyDescent="0.25">
      <c r="A58" s="49" t="s">
        <v>83</v>
      </c>
      <c r="B58" s="13" t="s">
        <v>195</v>
      </c>
      <c r="C58" s="126" t="s">
        <v>52</v>
      </c>
      <c r="D58" s="25" t="s">
        <v>185</v>
      </c>
      <c r="E58" s="25" t="s">
        <v>52</v>
      </c>
      <c r="F58" s="126"/>
      <c r="G58" s="128" t="s">
        <v>189</v>
      </c>
      <c r="H58" s="14" t="s">
        <v>181</v>
      </c>
      <c r="I58" s="126">
        <v>40</v>
      </c>
      <c r="J58" s="126">
        <v>1</v>
      </c>
      <c r="K58" s="15">
        <f t="shared" si="14"/>
        <v>0</v>
      </c>
    </row>
    <row r="59" spans="1:11" s="10" customFormat="1" ht="31.5" x14ac:dyDescent="0.25">
      <c r="A59" s="49" t="s">
        <v>84</v>
      </c>
      <c r="B59" s="13" t="s">
        <v>195</v>
      </c>
      <c r="C59" s="126" t="s">
        <v>52</v>
      </c>
      <c r="D59" s="25" t="s">
        <v>186</v>
      </c>
      <c r="E59" s="25" t="s">
        <v>52</v>
      </c>
      <c r="F59" s="126"/>
      <c r="G59" s="128" t="s">
        <v>189</v>
      </c>
      <c r="H59" s="14" t="s">
        <v>181</v>
      </c>
      <c r="I59" s="126">
        <v>70</v>
      </c>
      <c r="J59" s="126">
        <v>1</v>
      </c>
      <c r="K59" s="15">
        <f t="shared" si="14"/>
        <v>0</v>
      </c>
    </row>
    <row r="60" spans="1:11" s="10" customFormat="1" ht="31.5" x14ac:dyDescent="0.25">
      <c r="A60" s="49" t="s">
        <v>85</v>
      </c>
      <c r="B60" s="13" t="s">
        <v>195</v>
      </c>
      <c r="C60" s="126" t="s">
        <v>52</v>
      </c>
      <c r="D60" s="25" t="s">
        <v>187</v>
      </c>
      <c r="E60" s="25" t="s">
        <v>52</v>
      </c>
      <c r="F60" s="126"/>
      <c r="G60" s="128" t="s">
        <v>189</v>
      </c>
      <c r="H60" s="14" t="s">
        <v>181</v>
      </c>
      <c r="I60" s="126">
        <v>300</v>
      </c>
      <c r="J60" s="126">
        <v>1</v>
      </c>
      <c r="K60" s="15">
        <f t="shared" si="14"/>
        <v>0</v>
      </c>
    </row>
    <row r="61" spans="1:11" s="10" customFormat="1" ht="31.5" x14ac:dyDescent="0.25">
      <c r="A61" s="49" t="s">
        <v>87</v>
      </c>
      <c r="B61" s="13" t="s">
        <v>195</v>
      </c>
      <c r="C61" s="126" t="s">
        <v>52</v>
      </c>
      <c r="D61" s="25" t="s">
        <v>188</v>
      </c>
      <c r="E61" s="25" t="s">
        <v>52</v>
      </c>
      <c r="F61" s="126"/>
      <c r="G61" s="128" t="s">
        <v>189</v>
      </c>
      <c r="H61" s="14" t="s">
        <v>181</v>
      </c>
      <c r="I61" s="126">
        <v>500</v>
      </c>
      <c r="J61" s="126">
        <v>1</v>
      </c>
      <c r="K61" s="15">
        <f t="shared" si="14"/>
        <v>0</v>
      </c>
    </row>
    <row r="62" spans="1:11" ht="50.25" customHeight="1" x14ac:dyDescent="0.25">
      <c r="A62" s="49"/>
      <c r="B62" s="29" t="s">
        <v>22</v>
      </c>
      <c r="C62" s="18"/>
      <c r="D62" s="57"/>
      <c r="E62" s="124"/>
      <c r="F62" s="57"/>
      <c r="G62" s="57"/>
      <c r="H62" s="3"/>
      <c r="I62" s="3"/>
      <c r="J62" s="3"/>
      <c r="K62" s="19">
        <f>SUM(K8:K25,K27:K36,K38:K39,K41:K44,K46,K48:K53,K55:K61)</f>
        <v>0</v>
      </c>
    </row>
    <row r="63" spans="1:11" ht="15.75" customHeight="1" x14ac:dyDescent="0.25">
      <c r="C63" s="22"/>
      <c r="D63" s="22"/>
      <c r="E63" s="22"/>
    </row>
    <row r="64" spans="1:11" s="31" customFormat="1" ht="18.75" customHeight="1" x14ac:dyDescent="0.25">
      <c r="A64" s="186"/>
      <c r="B64" s="186"/>
    </row>
    <row r="65" spans="1:11" s="31" customFormat="1" ht="41.25" customHeight="1" x14ac:dyDescent="0.25">
      <c r="A65" s="186"/>
      <c r="B65" s="186"/>
    </row>
    <row r="66" spans="1:11" s="31" customFormat="1" ht="38.25" customHeight="1" x14ac:dyDescent="0.25">
      <c r="A66" s="186"/>
      <c r="B66" s="186"/>
    </row>
    <row r="67" spans="1:11" s="31" customFormat="1" ht="18.75" customHeight="1" x14ac:dyDescent="0.25">
      <c r="A67" s="182"/>
      <c r="B67" s="182"/>
    </row>
    <row r="68" spans="1:11" s="31" customFormat="1" ht="217.5" customHeight="1" x14ac:dyDescent="0.25">
      <c r="A68" s="183"/>
      <c r="B68" s="184"/>
    </row>
    <row r="69" spans="1:11" ht="53.25" customHeight="1" x14ac:dyDescent="0.25">
      <c r="A69" s="183"/>
      <c r="B69" s="185"/>
    </row>
    <row r="70" spans="1:11" x14ac:dyDescent="0.25">
      <c r="A70" s="163"/>
      <c r="B70" s="163"/>
    </row>
    <row r="71" spans="1:11" s="7" customFormat="1" x14ac:dyDescent="0.25">
      <c r="A71" s="47"/>
      <c r="B71" s="60"/>
      <c r="C71" s="6"/>
      <c r="D71" s="6"/>
      <c r="E71" s="6"/>
      <c r="F71" s="6"/>
      <c r="G71" s="6"/>
      <c r="H71" s="6"/>
      <c r="I71" s="6"/>
      <c r="J71" s="6"/>
      <c r="K71" s="6"/>
    </row>
    <row r="75" spans="1:11" s="7" customFormat="1" x14ac:dyDescent="0.25">
      <c r="A75" s="47"/>
      <c r="B75" s="60"/>
      <c r="C75" s="6"/>
      <c r="D75" s="6"/>
      <c r="E75" s="6"/>
      <c r="F75" s="6"/>
      <c r="G75" s="6"/>
      <c r="H75" s="6"/>
      <c r="I75" s="6"/>
      <c r="J75" s="6"/>
      <c r="K75" s="6"/>
    </row>
  </sheetData>
  <mergeCells count="13">
    <mergeCell ref="A2:K2"/>
    <mergeCell ref="C3:K3"/>
    <mergeCell ref="C4:G4"/>
    <mergeCell ref="A69:B69"/>
    <mergeCell ref="A70:B70"/>
    <mergeCell ref="H4:K4"/>
    <mergeCell ref="A64:B64"/>
    <mergeCell ref="A65:B65"/>
    <mergeCell ref="A66:B66"/>
    <mergeCell ref="A67:B67"/>
    <mergeCell ref="A68:B68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6" customWidth="1"/>
    <col min="9" max="9" width="15.125" style="67" customWidth="1"/>
    <col min="10" max="10" width="14" style="69" customWidth="1"/>
    <col min="11" max="11" width="22.375" style="69" customWidth="1"/>
    <col min="12" max="12" width="13.5" style="69" customWidth="1"/>
    <col min="13" max="13" width="10.875" style="69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68"/>
      <c r="K1" s="68"/>
    </row>
    <row r="2" spans="1:17" ht="42" customHeight="1" x14ac:dyDescent="0.25">
      <c r="A2" s="190" t="s">
        <v>28</v>
      </c>
      <c r="B2" s="190"/>
      <c r="C2" s="190"/>
      <c r="D2" s="190"/>
      <c r="E2" s="190"/>
      <c r="F2" s="190"/>
      <c r="G2" s="190"/>
      <c r="J2" s="68"/>
      <c r="K2" s="68"/>
    </row>
    <row r="3" spans="1:17" ht="36" customHeight="1" x14ac:dyDescent="0.25">
      <c r="A3" s="51" t="s">
        <v>0</v>
      </c>
      <c r="B3" s="1" t="s">
        <v>27</v>
      </c>
      <c r="C3" s="191" t="s">
        <v>17</v>
      </c>
      <c r="D3" s="191"/>
      <c r="E3" s="162" t="s">
        <v>18</v>
      </c>
      <c r="F3" s="162"/>
      <c r="G3" s="162"/>
      <c r="I3" s="70"/>
      <c r="J3" s="70"/>
      <c r="K3" s="71"/>
      <c r="L3" s="72"/>
      <c r="M3" s="73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192">
        <v>3</v>
      </c>
      <c r="D4" s="193"/>
      <c r="E4" s="194">
        <v>4</v>
      </c>
      <c r="F4" s="195"/>
      <c r="G4" s="196"/>
      <c r="I4" s="74"/>
      <c r="J4" s="75"/>
      <c r="K4" s="74"/>
      <c r="L4" s="75"/>
      <c r="M4" s="74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197"/>
      <c r="D5" s="197"/>
      <c r="E5" s="197">
        <f>+т4!K62+т3!K74+т2!J64</f>
        <v>0</v>
      </c>
      <c r="F5" s="197"/>
      <c r="G5" s="197"/>
      <c r="I5" s="74"/>
      <c r="J5" s="75"/>
      <c r="K5" s="68"/>
      <c r="L5" s="68"/>
      <c r="M5" s="76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189"/>
      <c r="D6" s="189"/>
      <c r="E6" s="189">
        <f>+E5*0.18</f>
        <v>0</v>
      </c>
      <c r="F6" s="189"/>
      <c r="G6" s="189"/>
      <c r="I6" s="74"/>
      <c r="J6" s="75"/>
      <c r="K6" s="68"/>
      <c r="L6" s="68"/>
      <c r="M6" s="76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189"/>
      <c r="D7" s="189"/>
      <c r="E7" s="189">
        <f>+E5*1.18</f>
        <v>0</v>
      </c>
      <c r="F7" s="189"/>
      <c r="G7" s="189"/>
      <c r="I7" s="77">
        <f>E5*1.18/1000</f>
        <v>0</v>
      </c>
      <c r="J7" s="75"/>
      <c r="K7" s="68"/>
      <c r="L7" s="68"/>
      <c r="M7" s="76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187"/>
      <c r="D8" s="188"/>
      <c r="E8" s="189">
        <f>208413*1.073*1.065*1.062*1.062</f>
        <v>268610.61322214518</v>
      </c>
      <c r="F8" s="189"/>
      <c r="G8" s="189"/>
      <c r="I8" s="77">
        <f>E8/1000</f>
        <v>268.61061322214516</v>
      </c>
      <c r="J8" s="75"/>
      <c r="K8" s="68"/>
      <c r="L8" s="68"/>
      <c r="M8" s="76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98"/>
      <c r="D9" s="199"/>
      <c r="E9" s="200">
        <v>266603</v>
      </c>
      <c r="F9" s="201"/>
      <c r="G9" s="202"/>
      <c r="H9" s="69"/>
      <c r="I9" s="69"/>
      <c r="J9" s="68"/>
      <c r="K9" s="68" t="s">
        <v>23</v>
      </c>
    </row>
    <row r="10" spans="1:17" ht="53.25" customHeight="1" x14ac:dyDescent="0.25">
      <c r="A10" s="32" t="s">
        <v>74</v>
      </c>
      <c r="B10" s="34" t="s">
        <v>71</v>
      </c>
      <c r="C10" s="198"/>
      <c r="D10" s="199"/>
      <c r="E10" s="203">
        <f>E8-E11</f>
        <v>2007.6132221451844</v>
      </c>
      <c r="F10" s="201"/>
      <c r="G10" s="202"/>
      <c r="H10" s="69"/>
      <c r="I10" s="69"/>
      <c r="J10" s="68"/>
      <c r="K10" s="68"/>
    </row>
    <row r="11" spans="1:17" ht="84" customHeight="1" x14ac:dyDescent="0.25">
      <c r="A11" s="32" t="s">
        <v>70</v>
      </c>
      <c r="B11" s="34" t="s">
        <v>30</v>
      </c>
      <c r="C11" s="198"/>
      <c r="D11" s="199"/>
      <c r="E11" s="200">
        <v>266603</v>
      </c>
      <c r="F11" s="201"/>
      <c r="G11" s="202"/>
      <c r="H11" s="69"/>
      <c r="I11" s="69"/>
      <c r="J11" s="78"/>
      <c r="K11" s="78"/>
    </row>
    <row r="12" spans="1:17" ht="21" customHeight="1" x14ac:dyDescent="0.25">
      <c r="A12" s="32" t="s">
        <v>24</v>
      </c>
      <c r="B12" s="35" t="s">
        <v>58</v>
      </c>
      <c r="C12" s="198"/>
      <c r="D12" s="199"/>
      <c r="E12" s="204"/>
      <c r="F12" s="205"/>
      <c r="G12" s="206"/>
      <c r="H12" s="69"/>
      <c r="I12" s="69"/>
    </row>
    <row r="13" spans="1:17" ht="18" x14ac:dyDescent="0.25">
      <c r="A13" s="32" t="s">
        <v>25</v>
      </c>
      <c r="B13" s="35" t="s">
        <v>59</v>
      </c>
      <c r="C13" s="198"/>
      <c r="D13" s="199"/>
      <c r="E13" s="204"/>
      <c r="F13" s="205"/>
      <c r="G13" s="206"/>
      <c r="H13" s="69"/>
      <c r="I13" s="69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69"/>
      <c r="I14" s="69"/>
    </row>
    <row r="15" spans="1:17" x14ac:dyDescent="0.25">
      <c r="A15" s="32" t="s">
        <v>1</v>
      </c>
      <c r="B15" s="36" t="s">
        <v>1</v>
      </c>
      <c r="C15" s="198"/>
      <c r="D15" s="199"/>
      <c r="E15" s="204"/>
      <c r="F15" s="205"/>
      <c r="G15" s="206"/>
      <c r="H15" s="69"/>
      <c r="I15" s="69"/>
    </row>
    <row r="16" spans="1:17" ht="18" x14ac:dyDescent="0.25">
      <c r="A16" s="32" t="s">
        <v>61</v>
      </c>
      <c r="B16" s="35" t="s">
        <v>62</v>
      </c>
      <c r="C16" s="198"/>
      <c r="D16" s="199"/>
      <c r="E16" s="204"/>
      <c r="F16" s="205"/>
      <c r="G16" s="206"/>
      <c r="H16" s="69"/>
      <c r="I16" s="69"/>
    </row>
    <row r="17" spans="1:13" ht="18" x14ac:dyDescent="0.25">
      <c r="A17" s="32" t="s">
        <v>26</v>
      </c>
      <c r="B17" s="35" t="s">
        <v>63</v>
      </c>
      <c r="C17" s="207"/>
      <c r="D17" s="208"/>
      <c r="E17" s="200"/>
      <c r="F17" s="201"/>
      <c r="G17" s="202"/>
      <c r="H17" s="72"/>
      <c r="I17" s="79"/>
    </row>
    <row r="18" spans="1:13" x14ac:dyDescent="0.25">
      <c r="A18" s="54"/>
      <c r="B18" s="38"/>
      <c r="C18" s="209"/>
      <c r="D18" s="209"/>
      <c r="E18" s="210"/>
      <c r="F18" s="210"/>
      <c r="G18" s="210"/>
    </row>
    <row r="19" spans="1:13" ht="18" x14ac:dyDescent="0.25">
      <c r="A19" s="211" t="s">
        <v>67</v>
      </c>
      <c r="B19" s="211"/>
      <c r="C19" s="211"/>
      <c r="D19" s="211"/>
      <c r="E19" s="211"/>
      <c r="F19" s="211"/>
      <c r="G19" s="211"/>
    </row>
    <row r="20" spans="1:13" ht="36" customHeight="1" x14ac:dyDescent="0.25">
      <c r="A20" s="212" t="s">
        <v>64</v>
      </c>
      <c r="B20" s="212"/>
      <c r="C20" s="212"/>
      <c r="D20" s="212"/>
      <c r="E20" s="212"/>
      <c r="F20" s="212"/>
      <c r="G20" s="212"/>
    </row>
    <row r="21" spans="1:13" ht="31.5" customHeight="1" x14ac:dyDescent="0.25">
      <c r="A21" s="212" t="s">
        <v>65</v>
      </c>
      <c r="B21" s="212"/>
      <c r="C21" s="212"/>
      <c r="D21" s="212"/>
      <c r="E21" s="212"/>
      <c r="F21" s="212"/>
      <c r="G21" s="212"/>
      <c r="H21" s="66" t="s">
        <v>23</v>
      </c>
    </row>
    <row r="22" spans="1:13" s="31" customFormat="1" ht="69.75" customHeight="1" x14ac:dyDescent="0.25">
      <c r="A22" s="212" t="s">
        <v>66</v>
      </c>
      <c r="B22" s="212"/>
      <c r="C22" s="212"/>
      <c r="D22" s="212"/>
      <c r="E22" s="212"/>
      <c r="F22" s="212"/>
      <c r="G22" s="212"/>
      <c r="H22" s="74"/>
      <c r="I22" s="75"/>
      <c r="J22" s="76"/>
      <c r="K22" s="76"/>
      <c r="L22" s="76"/>
      <c r="M22" s="76"/>
    </row>
    <row r="23" spans="1:13" s="31" customFormat="1" ht="18.75" customHeight="1" x14ac:dyDescent="0.25">
      <c r="A23" s="186"/>
      <c r="B23" s="186"/>
      <c r="C23" s="186"/>
      <c r="D23" s="186"/>
      <c r="E23" s="186"/>
      <c r="F23" s="186"/>
      <c r="G23" s="186"/>
      <c r="H23" s="74"/>
      <c r="I23" s="75"/>
      <c r="J23" s="76"/>
      <c r="K23" s="76"/>
      <c r="L23" s="76"/>
      <c r="M23" s="76"/>
    </row>
    <row r="24" spans="1:13" s="31" customFormat="1" ht="41.25" customHeight="1" x14ac:dyDescent="0.25">
      <c r="A24" s="186"/>
      <c r="B24" s="186"/>
      <c r="C24" s="186"/>
      <c r="D24" s="186"/>
      <c r="E24" s="186"/>
      <c r="F24" s="186"/>
      <c r="G24" s="186"/>
      <c r="H24" s="74"/>
      <c r="I24" s="75"/>
      <c r="J24" s="76"/>
      <c r="K24" s="76"/>
      <c r="L24" s="76"/>
      <c r="M24" s="76"/>
    </row>
    <row r="25" spans="1:13" s="31" customFormat="1" ht="38.25" customHeight="1" x14ac:dyDescent="0.25">
      <c r="A25" s="186"/>
      <c r="B25" s="186"/>
      <c r="C25" s="186"/>
      <c r="D25" s="186"/>
      <c r="E25" s="186"/>
      <c r="F25" s="186"/>
      <c r="G25" s="186"/>
      <c r="H25" s="80"/>
      <c r="I25" s="75"/>
      <c r="J25" s="76"/>
      <c r="K25" s="76"/>
      <c r="L25" s="76"/>
      <c r="M25" s="76"/>
    </row>
    <row r="26" spans="1:13" s="31" customFormat="1" ht="18.75" customHeight="1" x14ac:dyDescent="0.25">
      <c r="A26" s="182"/>
      <c r="B26" s="182"/>
      <c r="C26" s="182"/>
      <c r="D26" s="182"/>
      <c r="E26" s="182"/>
      <c r="F26" s="182"/>
      <c r="G26" s="182"/>
      <c r="H26" s="74"/>
      <c r="I26" s="75"/>
      <c r="J26" s="76"/>
      <c r="K26" s="76"/>
      <c r="L26" s="76"/>
      <c r="M26" s="76"/>
    </row>
    <row r="27" spans="1:13" s="31" customFormat="1" ht="217.5" customHeight="1" x14ac:dyDescent="0.25">
      <c r="A27" s="183"/>
      <c r="B27" s="184"/>
      <c r="C27" s="184"/>
      <c r="D27" s="184"/>
      <c r="E27" s="184"/>
      <c r="F27" s="184"/>
      <c r="G27" s="184"/>
      <c r="H27" s="74"/>
      <c r="I27" s="75"/>
      <c r="J27" s="76"/>
      <c r="K27" s="76"/>
      <c r="L27" s="76"/>
      <c r="M27" s="76"/>
    </row>
    <row r="28" spans="1:13" ht="53.25" customHeight="1" x14ac:dyDescent="0.25">
      <c r="A28" s="183"/>
      <c r="B28" s="185"/>
      <c r="C28" s="185"/>
      <c r="D28" s="185"/>
      <c r="E28" s="185"/>
      <c r="F28" s="185"/>
      <c r="G28" s="185"/>
    </row>
    <row r="29" spans="1:13" x14ac:dyDescent="0.25">
      <c r="A29" s="163"/>
      <c r="B29" s="163"/>
      <c r="C29" s="163"/>
      <c r="D29" s="163"/>
      <c r="E29" s="163"/>
      <c r="F29" s="163"/>
      <c r="G29" s="163"/>
    </row>
    <row r="30" spans="1:13" x14ac:dyDescent="0.25">
      <c r="B30"/>
    </row>
    <row r="34" spans="2:2" x14ac:dyDescent="0.25">
      <c r="B34"/>
    </row>
  </sheetData>
  <mergeCells count="42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15"/>
      <c r="B1" s="215"/>
      <c r="C1" s="215"/>
      <c r="D1" s="215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4" customFormat="1" ht="66.75" customHeight="1" x14ac:dyDescent="0.25">
      <c r="A4" s="214" t="s">
        <v>92</v>
      </c>
      <c r="B4" s="213" t="s">
        <v>96</v>
      </c>
      <c r="C4" s="213" t="s">
        <v>91</v>
      </c>
      <c r="D4" s="213"/>
      <c r="E4" s="21"/>
      <c r="F4" s="20"/>
      <c r="G4" s="22"/>
      <c r="H4" s="20"/>
      <c r="I4" s="105"/>
    </row>
    <row r="5" spans="1:9" ht="53.25" customHeight="1" x14ac:dyDescent="0.25">
      <c r="A5" s="214"/>
      <c r="B5" s="213"/>
      <c r="C5" s="103" t="s">
        <v>93</v>
      </c>
      <c r="D5" s="11" t="s">
        <v>94</v>
      </c>
      <c r="E5" s="105"/>
      <c r="F5" s="24"/>
      <c r="G5" s="105"/>
      <c r="H5" s="24"/>
      <c r="I5" s="105"/>
    </row>
    <row r="6" spans="1:9" ht="90.75" customHeight="1" x14ac:dyDescent="0.25">
      <c r="A6" s="103" t="s">
        <v>81</v>
      </c>
      <c r="B6" s="15">
        <v>250706.94077945419</v>
      </c>
      <c r="C6" s="107">
        <v>248795.16594795472</v>
      </c>
      <c r="D6" s="107">
        <v>362613.31015836267</v>
      </c>
      <c r="E6" s="31"/>
      <c r="F6" s="31"/>
      <c r="G6" s="31"/>
      <c r="H6" s="31"/>
      <c r="I6" s="31"/>
    </row>
    <row r="7" spans="1:9" ht="84.75" customHeight="1" x14ac:dyDescent="0.25">
      <c r="A7" s="103" t="s">
        <v>95</v>
      </c>
      <c r="B7" s="15">
        <v>53691.3</v>
      </c>
      <c r="C7" s="106">
        <v>46326</v>
      </c>
      <c r="D7" s="107">
        <v>74467.48485116614</v>
      </c>
      <c r="E7" s="31"/>
      <c r="F7" s="31"/>
      <c r="G7" s="31"/>
      <c r="H7" s="31"/>
      <c r="I7" s="31"/>
    </row>
    <row r="8" spans="1:9" ht="112.5" customHeight="1" x14ac:dyDescent="0.25">
      <c r="A8" s="108"/>
      <c r="B8" s="109"/>
      <c r="C8" s="110"/>
      <c r="D8" s="110"/>
      <c r="E8" s="31"/>
      <c r="F8" s="31"/>
      <c r="G8" s="31"/>
      <c r="H8" s="31"/>
      <c r="I8" s="31"/>
    </row>
    <row r="9" spans="1:9" ht="53.25" customHeight="1" x14ac:dyDescent="0.25">
      <c r="A9" s="105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1"/>
      <c r="B10" s="91"/>
      <c r="C10" s="92"/>
      <c r="D10" s="92"/>
    </row>
    <row r="11" spans="1:9" hidden="1" x14ac:dyDescent="0.25">
      <c r="A11" s="91"/>
      <c r="B11" s="91"/>
      <c r="C11" s="92"/>
      <c r="D11" s="92" t="s">
        <v>82</v>
      </c>
    </row>
    <row r="12" spans="1:9" hidden="1" x14ac:dyDescent="0.25">
      <c r="A12" s="91"/>
      <c r="B12" s="91"/>
      <c r="C12" s="92"/>
      <c r="D12" s="95">
        <v>114.30972260932106</v>
      </c>
    </row>
    <row r="13" spans="1:9" ht="21" hidden="1" customHeight="1" x14ac:dyDescent="0.25">
      <c r="A13" s="91"/>
      <c r="B13" s="91"/>
      <c r="C13" s="92"/>
      <c r="D13" s="95">
        <v>106.03167494679889</v>
      </c>
    </row>
    <row r="14" spans="1:9" hidden="1" x14ac:dyDescent="0.25">
      <c r="A14" s="91"/>
      <c r="B14" s="91"/>
      <c r="C14" s="92"/>
      <c r="D14" s="95">
        <v>105.04380984686162</v>
      </c>
    </row>
    <row r="15" spans="1:9" hidden="1" x14ac:dyDescent="0.25">
      <c r="A15" s="91"/>
      <c r="B15" s="91"/>
      <c r="C15" s="92"/>
      <c r="D15" s="95">
        <v>104.53189530144731</v>
      </c>
    </row>
    <row r="16" spans="1:9" hidden="1" x14ac:dyDescent="0.25">
      <c r="A16" s="91"/>
      <c r="B16" s="91"/>
      <c r="C16" s="92"/>
      <c r="D16" s="95">
        <v>104.16560516944568</v>
      </c>
    </row>
    <row r="17" spans="1:4" hidden="1" x14ac:dyDescent="0.25">
      <c r="A17" s="96"/>
      <c r="B17" s="96"/>
      <c r="C17" s="97"/>
      <c r="D17" s="95">
        <v>103.9</v>
      </c>
    </row>
    <row r="18" spans="1:4" hidden="1" x14ac:dyDescent="0.25">
      <c r="A18" s="96"/>
      <c r="B18" s="96"/>
      <c r="C18" s="97"/>
      <c r="D18" s="95">
        <v>104</v>
      </c>
    </row>
    <row r="19" spans="1:4" hidden="1" x14ac:dyDescent="0.25">
      <c r="A19" s="96"/>
      <c r="B19" s="96"/>
      <c r="C19" s="97"/>
      <c r="D19" s="95">
        <v>104</v>
      </c>
    </row>
    <row r="20" spans="1:4" x14ac:dyDescent="0.25">
      <c r="A20" s="100"/>
      <c r="B20" s="100"/>
      <c r="C20" s="101"/>
      <c r="D20" s="101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zoomScaleNormal="124" zoomScaleSheetLayoutView="100" workbookViewId="0">
      <selection activeCell="D15" sqref="D15"/>
    </sheetView>
  </sheetViews>
  <sheetFormatPr defaultRowHeight="15.75" x14ac:dyDescent="0.25"/>
  <cols>
    <col min="1" max="1" width="9.625" style="47" customWidth="1"/>
    <col min="2" max="2" width="34.375" style="4" customWidth="1"/>
    <col min="3" max="3" width="23.75" style="4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16" t="str">
        <f>т1!D6</f>
        <v>Установка учетов с АСКУЭ на границе балансовой принадлежности с потребителями, запитанными от ВЛ-0,4кВ</v>
      </c>
      <c r="C1" s="216"/>
      <c r="D1" s="216"/>
      <c r="G1" s="22"/>
      <c r="H1" s="22"/>
    </row>
    <row r="2" spans="1:14" ht="54.75" customHeight="1" x14ac:dyDescent="0.25">
      <c r="A2" s="217" t="s">
        <v>361</v>
      </c>
      <c r="B2" s="217"/>
      <c r="C2" s="217"/>
      <c r="D2" s="217"/>
      <c r="G2" s="22"/>
      <c r="H2" s="22"/>
    </row>
    <row r="3" spans="1:14" ht="0.75" customHeight="1" x14ac:dyDescent="0.25">
      <c r="A3" s="85" t="s">
        <v>80</v>
      </c>
      <c r="B3" s="218" t="s">
        <v>81</v>
      </c>
      <c r="C3" s="218"/>
      <c r="D3" s="218"/>
      <c r="G3" s="22"/>
      <c r="H3" s="22"/>
    </row>
    <row r="4" spans="1:14" s="82" customFormat="1" ht="57.75" customHeight="1" x14ac:dyDescent="0.25">
      <c r="A4" s="86" t="s">
        <v>0</v>
      </c>
      <c r="B4" s="1" t="s">
        <v>27</v>
      </c>
      <c r="C4" s="87" t="s">
        <v>17</v>
      </c>
      <c r="D4" s="81" t="s">
        <v>18</v>
      </c>
      <c r="F4" s="102"/>
      <c r="G4" s="102"/>
      <c r="H4" s="84"/>
      <c r="I4" s="20"/>
      <c r="J4" s="21"/>
      <c r="K4" s="20"/>
      <c r="L4" s="22"/>
      <c r="M4" s="20"/>
      <c r="N4" s="83"/>
    </row>
    <row r="5" spans="1:14" ht="15" customHeight="1" x14ac:dyDescent="0.25">
      <c r="A5" s="88">
        <v>1</v>
      </c>
      <c r="B5" s="1">
        <v>2</v>
      </c>
      <c r="C5" s="1">
        <v>3</v>
      </c>
      <c r="D5" s="87">
        <v>4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351</v>
      </c>
      <c r="C6" s="2"/>
      <c r="D6" s="149">
        <f>т1!J26+т2!J64+т3!K74+т4!K62</f>
        <v>2229.7200000000003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357</v>
      </c>
      <c r="C7" s="2"/>
      <c r="D7" s="150">
        <f>+D6*0.2</f>
        <v>445.94400000000007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352</v>
      </c>
      <c r="C8" s="2"/>
      <c r="D8" s="150">
        <f>SUM(D6:D7)</f>
        <v>2675.6640000000002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150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89">
        <v>5</v>
      </c>
      <c r="B10" s="90" t="s">
        <v>360</v>
      </c>
      <c r="C10" s="90"/>
      <c r="D10" s="151">
        <f>D8-D9</f>
        <v>2675.6640000000002</v>
      </c>
      <c r="E10" s="91"/>
      <c r="F10" s="91"/>
      <c r="G10" s="91"/>
      <c r="H10" s="92"/>
      <c r="I10" s="92"/>
    </row>
    <row r="11" spans="1:14" ht="48.75" x14ac:dyDescent="0.25">
      <c r="A11" s="89">
        <v>6</v>
      </c>
      <c r="B11" s="90" t="s">
        <v>30</v>
      </c>
      <c r="C11" s="90"/>
      <c r="D11" s="152">
        <f>+D12+D13+D14+D15+D16+D17+D18+D19</f>
        <v>53255.374244000006</v>
      </c>
      <c r="E11" s="93"/>
      <c r="F11" s="91"/>
      <c r="G11" s="91"/>
      <c r="H11" s="92"/>
      <c r="I11" s="92" t="s">
        <v>82</v>
      </c>
    </row>
    <row r="12" spans="1:14" ht="18" x14ac:dyDescent="0.25">
      <c r="A12" s="89" t="s">
        <v>24</v>
      </c>
      <c r="B12" s="94" t="s">
        <v>86</v>
      </c>
      <c r="C12" s="94"/>
      <c r="D12" s="153">
        <v>0</v>
      </c>
      <c r="E12" s="91"/>
      <c r="F12" s="91"/>
      <c r="G12" s="91"/>
      <c r="H12" s="92"/>
      <c r="I12" s="95">
        <v>104</v>
      </c>
      <c r="J12" s="6">
        <v>20</v>
      </c>
    </row>
    <row r="13" spans="1:14" ht="21" customHeight="1" x14ac:dyDescent="0.25">
      <c r="A13" s="89" t="s">
        <v>25</v>
      </c>
      <c r="B13" s="94" t="s">
        <v>353</v>
      </c>
      <c r="C13" s="94"/>
      <c r="D13" s="152">
        <v>15518.11508</v>
      </c>
      <c r="E13" s="91"/>
      <c r="F13" s="91"/>
      <c r="G13" s="91"/>
      <c r="H13" s="92"/>
      <c r="I13" s="95">
        <v>105.1</v>
      </c>
      <c r="J13" s="6">
        <v>21</v>
      </c>
    </row>
    <row r="14" spans="1:14" ht="18" x14ac:dyDescent="0.25">
      <c r="A14" s="89" t="s">
        <v>32</v>
      </c>
      <c r="B14" s="94" t="s">
        <v>354</v>
      </c>
      <c r="C14" s="94"/>
      <c r="D14" s="152">
        <f>16.626358188*1000</f>
        <v>16626.358188000002</v>
      </c>
      <c r="E14" s="91"/>
      <c r="F14" s="91"/>
      <c r="G14" s="91"/>
      <c r="H14" s="92"/>
      <c r="I14" s="95">
        <v>110.8</v>
      </c>
      <c r="J14" s="6">
        <v>22</v>
      </c>
    </row>
    <row r="15" spans="1:14" ht="18" x14ac:dyDescent="0.25">
      <c r="A15" s="89" t="s">
        <v>83</v>
      </c>
      <c r="B15" s="94" t="s">
        <v>355</v>
      </c>
      <c r="C15" s="94"/>
      <c r="D15" s="152">
        <v>3151.1002159999998</v>
      </c>
      <c r="E15" s="91"/>
      <c r="F15" s="91"/>
      <c r="G15" s="91"/>
      <c r="H15" s="92"/>
      <c r="I15" s="95">
        <v>104.8</v>
      </c>
      <c r="J15" s="6">
        <v>23</v>
      </c>
    </row>
    <row r="16" spans="1:14" ht="18" x14ac:dyDescent="0.25">
      <c r="A16" s="89" t="s">
        <v>84</v>
      </c>
      <c r="B16" s="94" t="s">
        <v>356</v>
      </c>
      <c r="C16" s="94"/>
      <c r="D16" s="152">
        <v>17959.800760000002</v>
      </c>
      <c r="E16" s="91"/>
      <c r="F16" s="91"/>
      <c r="G16" s="91"/>
      <c r="H16" s="92"/>
      <c r="I16" s="95">
        <v>105.2</v>
      </c>
      <c r="J16" s="6">
        <v>24</v>
      </c>
    </row>
    <row r="17" spans="1:9" ht="18" hidden="1" x14ac:dyDescent="0.25">
      <c r="A17" s="89" t="s">
        <v>85</v>
      </c>
      <c r="B17" s="94" t="s">
        <v>86</v>
      </c>
      <c r="C17" s="94"/>
      <c r="D17" s="151">
        <v>0</v>
      </c>
      <c r="E17" s="96"/>
      <c r="F17" s="96"/>
      <c r="G17" s="96"/>
      <c r="H17" s="97"/>
      <c r="I17" s="95"/>
    </row>
    <row r="18" spans="1:9" ht="18" hidden="1" x14ac:dyDescent="0.25">
      <c r="A18" s="89" t="s">
        <v>87</v>
      </c>
      <c r="B18" s="94" t="s">
        <v>88</v>
      </c>
      <c r="C18" s="94"/>
      <c r="D18" s="151">
        <v>0</v>
      </c>
      <c r="E18" s="96"/>
      <c r="F18" s="96"/>
      <c r="G18" s="96"/>
      <c r="H18" s="97"/>
      <c r="I18" s="95"/>
    </row>
    <row r="19" spans="1:9" ht="18" hidden="1" x14ac:dyDescent="0.25">
      <c r="A19" s="89" t="s">
        <v>89</v>
      </c>
      <c r="B19" s="94" t="s">
        <v>90</v>
      </c>
      <c r="C19" s="94"/>
      <c r="D19" s="151">
        <v>0</v>
      </c>
      <c r="E19" s="96"/>
      <c r="F19" s="96"/>
      <c r="G19" s="96"/>
      <c r="H19" s="97"/>
      <c r="I19" s="95"/>
    </row>
    <row r="20" spans="1:9" ht="33.75" x14ac:dyDescent="0.25">
      <c r="A20" s="89">
        <v>8</v>
      </c>
      <c r="B20" s="98" t="s">
        <v>31</v>
      </c>
      <c r="C20" s="98"/>
      <c r="D20" s="151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3165.2789444143505</v>
      </c>
      <c r="E20" s="99"/>
      <c r="F20" s="100"/>
      <c r="G20" s="100"/>
      <c r="H20" s="101"/>
      <c r="I20" s="101"/>
    </row>
    <row r="21" spans="1:9" ht="36" customHeight="1" x14ac:dyDescent="0.25">
      <c r="A21" s="211" t="s">
        <v>67</v>
      </c>
      <c r="B21" s="211"/>
      <c r="C21" s="211"/>
      <c r="D21" s="211"/>
    </row>
    <row r="22" spans="1:9" ht="31.5" customHeight="1" x14ac:dyDescent="0.25">
      <c r="A22" s="212" t="s">
        <v>64</v>
      </c>
      <c r="B22" s="212"/>
      <c r="C22" s="212"/>
      <c r="D22" s="212"/>
    </row>
    <row r="23" spans="1:9" s="31" customFormat="1" ht="80.25" customHeight="1" x14ac:dyDescent="0.25">
      <c r="A23" s="212" t="s">
        <v>66</v>
      </c>
      <c r="B23" s="212"/>
      <c r="C23" s="212"/>
      <c r="D23" s="212"/>
      <c r="E23" s="65"/>
      <c r="F23" s="24"/>
    </row>
    <row r="24" spans="1:9" s="31" customFormat="1" ht="18.75" customHeight="1" x14ac:dyDescent="0.25">
      <c r="A24" s="219"/>
      <c r="B24" s="219"/>
      <c r="C24" s="219"/>
      <c r="D24" s="219"/>
      <c r="E24" s="65"/>
      <c r="F24" s="24"/>
    </row>
    <row r="25" spans="1:9" s="31" customFormat="1" ht="41.25" customHeight="1" x14ac:dyDescent="0.25">
      <c r="A25" s="186"/>
      <c r="B25" s="186"/>
      <c r="C25" s="186"/>
      <c r="D25" s="186"/>
      <c r="E25" s="65"/>
      <c r="F25" s="24"/>
    </row>
    <row r="26" spans="1:9" s="31" customFormat="1" ht="38.25" customHeight="1" x14ac:dyDescent="0.25">
      <c r="A26" s="186"/>
      <c r="B26" s="186"/>
      <c r="C26" s="186"/>
      <c r="D26" s="186"/>
      <c r="E26"/>
      <c r="F26" s="24"/>
    </row>
    <row r="27" spans="1:9" s="31" customFormat="1" ht="18.75" customHeight="1" x14ac:dyDescent="0.25">
      <c r="A27" s="182"/>
      <c r="B27" s="182"/>
      <c r="C27" s="182"/>
      <c r="D27" s="182"/>
      <c r="E27" s="65"/>
      <c r="F27" s="24"/>
    </row>
    <row r="28" spans="1:9" s="31" customFormat="1" ht="217.5" customHeight="1" x14ac:dyDescent="0.25">
      <c r="A28" s="183"/>
      <c r="B28" s="184"/>
      <c r="C28" s="184"/>
      <c r="D28" s="184"/>
      <c r="E28" s="65"/>
      <c r="F28" s="24"/>
    </row>
    <row r="29" spans="1:9" ht="53.25" customHeight="1" x14ac:dyDescent="0.25">
      <c r="A29" s="183"/>
      <c r="B29" s="185"/>
      <c r="C29" s="185"/>
      <c r="D29" s="185"/>
    </row>
    <row r="30" spans="1:9" x14ac:dyDescent="0.25">
      <c r="A30" s="163"/>
      <c r="B30" s="163"/>
      <c r="C30" s="163"/>
      <c r="D30" s="163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Гостищева Ирина Петровна</cp:lastModifiedBy>
  <cp:lastPrinted>2019-02-22T05:01:41Z</cp:lastPrinted>
  <dcterms:created xsi:type="dcterms:W3CDTF">2009-07-27T10:10:26Z</dcterms:created>
  <dcterms:modified xsi:type="dcterms:W3CDTF">2023-05-11T07:24:24Z</dcterms:modified>
</cp:coreProperties>
</file>