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8800" windowHeight="11970"/>
  </bookViews>
  <sheets>
    <sheet name="менее 35 кВ" sheetId="1" r:id="rId1"/>
  </sheets>
  <definedNames>
    <definedName name="_xlnm._FilterDatabase" localSheetId="0" hidden="1">'менее 35 кВ'!$A$6:$Y$1418</definedName>
    <definedName name="_xlnm.Print_Area" localSheetId="0">'менее 35 кВ'!$A$1:$G$1400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9" i="1" l="1"/>
  <c r="D1336" i="1"/>
  <c r="F1285" i="1"/>
  <c r="D670" i="1"/>
  <c r="D1115" i="1"/>
  <c r="D1195" i="1"/>
  <c r="D1174" i="1"/>
  <c r="D542" i="1"/>
  <c r="F537" i="1"/>
  <c r="D537" i="1"/>
  <c r="F1145" i="1"/>
  <c r="D1145" i="1"/>
  <c r="D1110" i="1"/>
  <c r="D1103" i="1"/>
  <c r="D1152" i="1"/>
  <c r="D1099" i="1"/>
  <c r="D1096" i="1"/>
  <c r="D1087" i="1"/>
  <c r="D1043" i="1"/>
  <c r="D1016" i="1"/>
  <c r="D968" i="1"/>
  <c r="D931" i="1"/>
  <c r="F882" i="1"/>
  <c r="D882" i="1"/>
  <c r="D879" i="1"/>
  <c r="D873" i="1"/>
  <c r="D861" i="1"/>
  <c r="D857" i="1"/>
  <c r="D481" i="1"/>
  <c r="D452" i="1"/>
  <c r="F41" i="1"/>
  <c r="D41" i="1"/>
  <c r="F1417" i="1"/>
  <c r="F343" i="1"/>
  <c r="D343" i="1"/>
  <c r="D328" i="1"/>
  <c r="D300" i="1"/>
  <c r="D295" i="1"/>
  <c r="F823" i="1"/>
  <c r="D823" i="1"/>
  <c r="D266" i="1"/>
  <c r="D232" i="1"/>
  <c r="D222" i="1"/>
  <c r="D187" i="1"/>
  <c r="D164" i="1"/>
  <c r="D192" i="1"/>
  <c r="D140" i="1"/>
  <c r="D102" i="1"/>
  <c r="D100" i="1"/>
  <c r="D739" i="1"/>
  <c r="F739" i="1" s="1"/>
  <c r="D737" i="1"/>
  <c r="F737" i="1" s="1"/>
  <c r="D736" i="1"/>
  <c r="F504" i="1" l="1"/>
  <c r="E504" i="1"/>
  <c r="E266" i="1"/>
  <c r="E277" i="1"/>
  <c r="E397" i="1"/>
  <c r="F736" i="1"/>
  <c r="E858" i="1"/>
  <c r="E453" i="1"/>
  <c r="E1414" i="1"/>
  <c r="E1054" i="1"/>
  <c r="E132" i="1"/>
  <c r="E1086" i="1"/>
  <c r="F738" i="1"/>
  <c r="E352" i="1"/>
  <c r="E1336" i="1"/>
  <c r="E867" i="1"/>
  <c r="E967" i="1"/>
  <c r="F1405" i="1"/>
  <c r="E215" i="1"/>
  <c r="E166" i="1"/>
  <c r="F1414" i="1"/>
  <c r="E944" i="1"/>
  <c r="F1160" i="1"/>
  <c r="E1160" i="1"/>
  <c r="E717" i="1"/>
  <c r="E1330" i="1"/>
  <c r="F670" i="1"/>
  <c r="E1184" i="1"/>
  <c r="E1359" i="1"/>
  <c r="E855" i="1"/>
  <c r="E1219" i="1"/>
  <c r="E290" i="1"/>
  <c r="E1122" i="1"/>
  <c r="E1146" i="1"/>
  <c r="E187" i="1"/>
  <c r="E511" i="1"/>
  <c r="E878" i="1"/>
  <c r="F720" i="1"/>
  <c r="E1193" i="1"/>
  <c r="E495" i="1"/>
  <c r="E689" i="1"/>
  <c r="E1174" i="1"/>
  <c r="E1223" i="1"/>
  <c r="E324" i="1"/>
  <c r="E620" i="1"/>
  <c r="E526" i="1" l="1"/>
  <c r="E679" i="1"/>
  <c r="F679" i="1" s="1"/>
  <c r="E538" i="1"/>
  <c r="E490" i="1"/>
  <c r="E559" i="1"/>
  <c r="E975" i="1"/>
  <c r="F262" i="1"/>
  <c r="E313" i="1"/>
  <c r="E9" i="1"/>
  <c r="E1222" i="1"/>
  <c r="E1331" i="1"/>
  <c r="E48" i="1"/>
  <c r="F48" i="1" s="1"/>
  <c r="E1230" i="1"/>
  <c r="E719" i="1"/>
  <c r="E973" i="1"/>
  <c r="E883" i="1"/>
  <c r="E1221" i="1"/>
  <c r="E47" i="1"/>
  <c r="F855" i="1"/>
  <c r="E1074" i="1"/>
  <c r="E890" i="1"/>
  <c r="E991" i="1"/>
  <c r="E412" i="1"/>
  <c r="F412" i="1" s="1"/>
  <c r="F507" i="1"/>
  <c r="E1103" i="1"/>
  <c r="E107" i="1"/>
  <c r="F732" i="1"/>
  <c r="F993" i="1"/>
  <c r="E993" i="1"/>
  <c r="E540" i="1"/>
  <c r="E37" i="1"/>
  <c r="E342" i="1"/>
  <c r="E1154" i="1"/>
  <c r="E502" i="1"/>
  <c r="E715" i="1"/>
  <c r="E222" i="1"/>
  <c r="E492" i="1" l="1"/>
  <c r="E325" i="1"/>
  <c r="F876" i="1"/>
  <c r="E876" i="1"/>
  <c r="E636" i="1"/>
  <c r="E1043" i="1"/>
  <c r="E64" i="1"/>
  <c r="E74" i="1"/>
  <c r="E1292" i="1"/>
  <c r="E894" i="1"/>
  <c r="F894" i="1" s="1"/>
  <c r="E254" i="1" l="1"/>
  <c r="E1170" i="1"/>
  <c r="E965" i="1"/>
  <c r="E1048" i="1"/>
  <c r="E1304" i="1"/>
  <c r="F416" i="1"/>
  <c r="E157" i="1"/>
  <c r="E688" i="1"/>
  <c r="E922" i="1"/>
  <c r="E1111" i="1"/>
  <c r="E1120" i="1"/>
  <c r="F1121" i="1"/>
  <c r="E503" i="1"/>
  <c r="E140" i="1"/>
  <c r="E962" i="1"/>
  <c r="E1056" i="1"/>
  <c r="D1351" i="1" l="1"/>
  <c r="D875" i="1"/>
  <c r="D735" i="1"/>
  <c r="F734" i="1"/>
  <c r="D740" i="1"/>
  <c r="D734" i="1"/>
  <c r="D731" i="1"/>
  <c r="D649" i="1"/>
  <c r="E1282" i="1"/>
  <c r="D691" i="1"/>
  <c r="F691" i="1" s="1"/>
  <c r="E1173" i="1" l="1"/>
  <c r="E21" i="1" l="1"/>
  <c r="F1370" i="1" l="1"/>
  <c r="F1361" i="1"/>
  <c r="E666" i="1"/>
  <c r="E16" i="1"/>
  <c r="E1368" i="1"/>
  <c r="E417" i="1"/>
  <c r="D1292" i="1"/>
  <c r="F1292" i="1" s="1"/>
  <c r="E927" i="1"/>
  <c r="E491" i="1"/>
  <c r="F491" i="1" s="1"/>
  <c r="E383" i="1"/>
  <c r="F383" i="1" s="1"/>
  <c r="E1027" i="1" l="1"/>
  <c r="E697" i="1"/>
  <c r="E978" i="1"/>
  <c r="D978" i="1"/>
  <c r="F978" i="1"/>
  <c r="D727" i="1"/>
  <c r="F1411" i="1" l="1"/>
  <c r="E674" i="1"/>
  <c r="D1104" i="1"/>
  <c r="F1104" i="1" s="1"/>
  <c r="D599" i="1"/>
  <c r="D1117" i="1"/>
  <c r="D280" i="1"/>
  <c r="D981" i="1"/>
  <c r="F981" i="1" s="1"/>
  <c r="D1315" i="1"/>
  <c r="F623" i="1"/>
  <c r="D308" i="1"/>
  <c r="D1301" i="1"/>
  <c r="F1301" i="1" s="1"/>
  <c r="D346" i="1"/>
  <c r="D132" i="1"/>
  <c r="F600" i="1"/>
  <c r="D29" i="1"/>
  <c r="D1048" i="1"/>
  <c r="D1090" i="1"/>
  <c r="F1090" i="1" s="1"/>
  <c r="D644" i="1"/>
  <c r="F644" i="1" s="1"/>
  <c r="D1239" i="1"/>
  <c r="D1393" i="1"/>
  <c r="D662" i="1"/>
  <c r="F1416" i="1"/>
  <c r="D627" i="1"/>
  <c r="D254" i="1"/>
  <c r="D1129" i="1"/>
  <c r="D1304" i="1"/>
  <c r="D321" i="1"/>
  <c r="D1175" i="1"/>
  <c r="D1026" i="1"/>
  <c r="D1358" i="1"/>
  <c r="D217" i="1"/>
  <c r="D645" i="1" l="1"/>
  <c r="D639" i="1"/>
  <c r="D1022" i="1"/>
  <c r="D35" i="1"/>
  <c r="F1415" i="1"/>
  <c r="D1387" i="1"/>
  <c r="D1063" i="1"/>
  <c r="D298" i="1"/>
  <c r="D530" i="1"/>
  <c r="D520" i="1"/>
  <c r="D1283" i="1"/>
  <c r="D1277" i="1"/>
  <c r="D944" i="1"/>
  <c r="D373" i="1"/>
  <c r="D1211" i="1"/>
  <c r="D1146" i="1"/>
  <c r="E554" i="1"/>
  <c r="F992" i="1"/>
  <c r="E992" i="1"/>
  <c r="E645" i="1"/>
  <c r="E696" i="1"/>
  <c r="E1182" i="1"/>
  <c r="E1104" i="1"/>
  <c r="F521" i="1"/>
  <c r="E521" i="1"/>
  <c r="F1199" i="1"/>
  <c r="F1106" i="1"/>
  <c r="F889" i="1"/>
  <c r="E889" i="1"/>
  <c r="E52" i="1"/>
  <c r="E1117" i="1"/>
  <c r="E214" i="1"/>
  <c r="F284" i="1"/>
  <c r="E355" i="1"/>
  <c r="E1064" i="1"/>
  <c r="E270" i="1"/>
  <c r="E1278" i="1"/>
  <c r="E644" i="1"/>
  <c r="E599" i="1"/>
  <c r="E808" i="1"/>
  <c r="F1143" i="1" l="1"/>
  <c r="E788" i="1"/>
  <c r="D730" i="1"/>
  <c r="E315" i="1"/>
  <c r="F315" i="1" s="1"/>
  <c r="F657" i="1"/>
  <c r="D564" i="1"/>
  <c r="E136" i="1"/>
  <c r="F136" i="1" s="1"/>
  <c r="E589" i="1"/>
  <c r="E603" i="1"/>
  <c r="D1418" i="1"/>
  <c r="E1387" i="1" l="1"/>
  <c r="F1387" i="1" s="1"/>
  <c r="E915" i="1"/>
  <c r="F915" i="1" s="1"/>
  <c r="E1356" i="1"/>
  <c r="E557" i="1"/>
  <c r="E1175" i="1"/>
  <c r="F1175" i="1" s="1"/>
  <c r="D1346" i="1"/>
  <c r="E857" i="1"/>
  <c r="F857" i="1" s="1"/>
  <c r="E285" i="1"/>
  <c r="F285" i="1" s="1"/>
  <c r="F731" i="1"/>
  <c r="F719" i="1"/>
  <c r="F1241" i="1"/>
  <c r="D492" i="1"/>
  <c r="E1272" i="1"/>
  <c r="F1272" i="1" s="1"/>
  <c r="F1078" i="1" l="1"/>
  <c r="D496" i="1"/>
  <c r="D121" i="1"/>
  <c r="F1228" i="1" l="1"/>
  <c r="D1183" i="1" l="1"/>
  <c r="F254" i="1"/>
  <c r="D34" i="1"/>
  <c r="D862" i="1"/>
  <c r="D1069" i="1"/>
  <c r="D1205" i="1"/>
  <c r="F1406" i="1" l="1"/>
  <c r="F1176" i="1" l="1"/>
  <c r="D1350" i="1" l="1"/>
  <c r="F858" i="1" l="1"/>
  <c r="E1395" i="1"/>
  <c r="F1395" i="1" s="1"/>
  <c r="F1074" i="1"/>
  <c r="F742" i="1"/>
  <c r="F492" i="1" l="1"/>
  <c r="F75" i="1"/>
  <c r="D715" i="1"/>
  <c r="F715" i="1" s="1"/>
  <c r="F635" i="1" l="1"/>
  <c r="F986" i="1"/>
  <c r="F658" i="1"/>
  <c r="D729" i="1" l="1"/>
  <c r="F729" i="1" s="1"/>
  <c r="D630" i="1"/>
  <c r="D1345" i="1" l="1"/>
  <c r="E1329" i="1"/>
  <c r="E18" i="1"/>
  <c r="F1186" i="1" l="1"/>
  <c r="F1397" i="1"/>
  <c r="F1400" i="1"/>
  <c r="F1277" i="1"/>
  <c r="F1276" i="1"/>
  <c r="F1080" i="1"/>
  <c r="F625" i="1"/>
  <c r="F607" i="1"/>
  <c r="F613" i="1"/>
  <c r="F1316" i="1"/>
  <c r="F714" i="1"/>
  <c r="F985" i="1"/>
  <c r="F639" i="1"/>
  <c r="F713" i="1"/>
  <c r="F1283" i="1"/>
  <c r="F718" i="1"/>
  <c r="F711" i="1"/>
  <c r="F721" i="1"/>
  <c r="F724" i="1"/>
  <c r="F725" i="1"/>
  <c r="F726" i="1"/>
  <c r="D716" i="1"/>
  <c r="F710" i="1"/>
  <c r="F1315" i="1"/>
  <c r="F1247" i="1"/>
  <c r="F843" i="1"/>
  <c r="F705" i="1"/>
  <c r="F1374" i="1"/>
  <c r="F641" i="1"/>
  <c r="F727" i="1"/>
  <c r="D722" i="1"/>
  <c r="F722" i="1" s="1"/>
  <c r="F633" i="1"/>
  <c r="F638" i="1"/>
  <c r="F642" i="1"/>
  <c r="F646" i="1"/>
  <c r="F709" i="1"/>
  <c r="F1045" i="1" l="1"/>
  <c r="D1377" i="1" l="1"/>
  <c r="F1354" i="1" l="1"/>
  <c r="D1353" i="1"/>
  <c r="F1353" i="1" s="1"/>
  <c r="D1352" i="1"/>
  <c r="F1352" i="1" s="1"/>
  <c r="D1070" i="1"/>
  <c r="D290" i="1"/>
  <c r="E616" i="1"/>
  <c r="F616" i="1" s="1"/>
  <c r="E178" i="1"/>
  <c r="F1240" i="1"/>
  <c r="F601" i="1"/>
  <c r="D671" i="1"/>
  <c r="F1306" i="1"/>
  <c r="F360" i="1"/>
  <c r="F1023" i="1"/>
  <c r="F70" i="1"/>
  <c r="F1190" i="1"/>
  <c r="F557" i="1"/>
  <c r="D1356" i="1"/>
  <c r="F643" i="1" l="1"/>
  <c r="F1119" i="1"/>
  <c r="D702" i="1"/>
  <c r="F597" i="1" l="1"/>
  <c r="D1278" i="1"/>
  <c r="F1060" i="1"/>
  <c r="F599" i="1" l="1"/>
  <c r="F611" i="1"/>
  <c r="F1385" i="1" l="1"/>
  <c r="F706" i="1"/>
  <c r="F704" i="1"/>
  <c r="F1356" i="1" l="1"/>
  <c r="F508" i="1"/>
  <c r="F474" i="1"/>
  <c r="F16" i="1"/>
  <c r="F917" i="1"/>
  <c r="F886" i="1"/>
  <c r="F703" i="1"/>
  <c r="D583" i="1"/>
  <c r="F583" i="1" s="1"/>
  <c r="D605" i="1"/>
  <c r="F702" i="1"/>
  <c r="F700" i="1"/>
  <c r="F697" i="1"/>
  <c r="F695" i="1"/>
  <c r="F626" i="1"/>
  <c r="F618" i="1"/>
  <c r="F595" i="1"/>
  <c r="F591" i="1"/>
  <c r="F856" i="1" l="1"/>
  <c r="D569" i="1" l="1"/>
  <c r="F569" i="1" s="1"/>
  <c r="D895" i="1"/>
  <c r="F895" i="1" s="1"/>
  <c r="F605" i="1"/>
  <c r="E570" i="1"/>
  <c r="F570" i="1" s="1"/>
  <c r="E1358" i="1"/>
  <c r="F1358" i="1" s="1"/>
  <c r="E228" i="1"/>
  <c r="F74" i="1"/>
  <c r="E94" i="1"/>
  <c r="E955" i="1"/>
  <c r="F955" i="1" s="1"/>
  <c r="E363" i="1"/>
  <c r="E411" i="1"/>
  <c r="F411" i="1" s="1"/>
  <c r="E498" i="1"/>
  <c r="F498" i="1" s="1"/>
  <c r="F712" i="1" l="1"/>
  <c r="F603" i="1"/>
  <c r="E1079" i="1"/>
  <c r="F1079" i="1" s="1"/>
  <c r="F615" i="1"/>
  <c r="F1320" i="1"/>
  <c r="F1317" i="1"/>
  <c r="F575" i="1"/>
  <c r="E575" i="1"/>
  <c r="F1214" i="1"/>
  <c r="E1214" i="1"/>
  <c r="F496" i="1"/>
  <c r="F947" i="1"/>
  <c r="E947" i="1"/>
  <c r="F908" i="1"/>
  <c r="E908" i="1"/>
  <c r="E487" i="1"/>
  <c r="E486" i="1"/>
  <c r="E480" i="1"/>
  <c r="F480" i="1" s="1"/>
  <c r="F42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5" i="1"/>
  <c r="F587" i="1" l="1"/>
  <c r="F589" i="1"/>
  <c r="E707" i="1"/>
  <c r="F707" i="1" s="1"/>
  <c r="F1075" i="1"/>
  <c r="F919" i="1"/>
  <c r="F863" i="1"/>
  <c r="F675" i="1"/>
  <c r="F457" i="1"/>
  <c r="E614" i="1"/>
  <c r="E1187" i="1"/>
  <c r="E1099" i="1"/>
  <c r="E933" i="1"/>
  <c r="F933" i="1" s="1"/>
  <c r="E911" i="1"/>
  <c r="F911" i="1" s="1"/>
  <c r="E896" i="1"/>
  <c r="F896" i="1" s="1"/>
  <c r="F487" i="1"/>
  <c r="E437" i="1"/>
  <c r="E381" i="1"/>
  <c r="F381" i="1" s="1"/>
  <c r="E358" i="1"/>
  <c r="F358" i="1" s="1"/>
  <c r="D344" i="1"/>
  <c r="E117" i="1"/>
  <c r="F117" i="1" s="1"/>
  <c r="E1388" i="1"/>
  <c r="F1388" i="1" s="1"/>
  <c r="E1197" i="1"/>
  <c r="F18" i="1" l="1"/>
  <c r="F344" i="1"/>
  <c r="F1305" i="1"/>
  <c r="F698" i="1"/>
  <c r="F666" i="1"/>
  <c r="F437" i="1"/>
  <c r="E468" i="1"/>
  <c r="E317" i="1"/>
  <c r="F317" i="1" s="1"/>
  <c r="F1041" i="1"/>
  <c r="E976" i="1"/>
  <c r="F976" i="1" s="1"/>
  <c r="E1206" i="1"/>
  <c r="F325" i="1"/>
  <c r="E565" i="1"/>
  <c r="F565" i="1" s="1"/>
  <c r="E656" i="1"/>
  <c r="E420" i="1"/>
  <c r="F420" i="1" s="1"/>
  <c r="F178" i="1"/>
  <c r="E949" i="1"/>
  <c r="F949" i="1" s="1"/>
  <c r="E1037" i="1"/>
  <c r="F1037" i="1" s="1"/>
  <c r="E685" i="1"/>
  <c r="F685" i="1" s="1"/>
  <c r="E1089" i="1"/>
  <c r="F1089" i="1" s="1"/>
  <c r="F808" i="1"/>
  <c r="E473" i="1"/>
  <c r="D1042" i="1"/>
  <c r="D864" i="1"/>
  <c r="E361" i="1"/>
  <c r="D361" i="1"/>
  <c r="E26" i="1"/>
  <c r="D26" i="1"/>
  <c r="E413" i="1"/>
  <c r="F413" i="1" s="1"/>
  <c r="D1359" i="1"/>
  <c r="E501" i="1"/>
  <c r="D907" i="1"/>
  <c r="F907" i="1" s="1"/>
  <c r="E221" i="1"/>
  <c r="D221" i="1"/>
  <c r="D393" i="1"/>
  <c r="D1372" i="1"/>
  <c r="D1344" i="1" l="1"/>
  <c r="D1343" i="1"/>
  <c r="D1342" i="1"/>
  <c r="D1341" i="1"/>
  <c r="D1340" i="1"/>
  <c r="D1339" i="1"/>
  <c r="D1291" i="1"/>
  <c r="D1289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6" i="1"/>
  <c r="D1245" i="1"/>
  <c r="D1244" i="1"/>
  <c r="D1243" i="1"/>
  <c r="D1169" i="1"/>
  <c r="D1168" i="1"/>
  <c r="D1167" i="1"/>
  <c r="D1166" i="1"/>
  <c r="D1165" i="1"/>
  <c r="D1164" i="1"/>
  <c r="D1001" i="1"/>
  <c r="D854" i="1"/>
  <c r="D853" i="1"/>
  <c r="D852" i="1"/>
  <c r="D851" i="1"/>
  <c r="D850" i="1"/>
  <c r="D849" i="1"/>
  <c r="D848" i="1"/>
  <c r="D847" i="1"/>
  <c r="D846" i="1"/>
  <c r="D845" i="1"/>
  <c r="D844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7" i="1"/>
  <c r="D826" i="1"/>
  <c r="D825" i="1"/>
  <c r="D824" i="1"/>
  <c r="D822" i="1"/>
  <c r="D819" i="1"/>
  <c r="D818" i="1"/>
  <c r="D817" i="1"/>
  <c r="D816" i="1"/>
  <c r="D815" i="1"/>
  <c r="D814" i="1"/>
  <c r="D813" i="1"/>
  <c r="D812" i="1"/>
  <c r="D811" i="1"/>
  <c r="D810" i="1"/>
  <c r="D809" i="1"/>
  <c r="D806" i="1"/>
  <c r="D805" i="1"/>
  <c r="D804" i="1"/>
  <c r="D799" i="1"/>
  <c r="D798" i="1"/>
  <c r="D797" i="1"/>
  <c r="D796" i="1"/>
  <c r="D794" i="1"/>
  <c r="D793" i="1"/>
  <c r="D791" i="1"/>
  <c r="D787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59" i="1"/>
  <c r="D758" i="1"/>
  <c r="D757" i="1"/>
  <c r="D756" i="1"/>
  <c r="D754" i="1"/>
  <c r="D753" i="1"/>
  <c r="D752" i="1"/>
  <c r="D751" i="1"/>
  <c r="D750" i="1"/>
  <c r="D749" i="1"/>
  <c r="D748" i="1"/>
  <c r="D747" i="1"/>
  <c r="D746" i="1"/>
  <c r="D745" i="1"/>
  <c r="D744" i="1"/>
</calcChain>
</file>

<file path=xl/sharedStrings.xml><?xml version="1.0" encoding="utf-8"?>
<sst xmlns="http://schemas.openxmlformats.org/spreadsheetml/2006/main" count="2092" uniqueCount="681">
  <si>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</si>
  <si>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</si>
  <si>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</si>
  <si>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</si>
  <si>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</si>
  <si>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</si>
  <si>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</si>
  <si>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</si>
  <si>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</si>
  <si>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</si>
  <si>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</si>
  <si>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</si>
  <si>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</si>
  <si>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</si>
  <si>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</si>
  <si>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</si>
  <si>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</si>
  <si>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</si>
  <si>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</si>
  <si>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</si>
  <si>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</si>
  <si>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</si>
  <si>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</si>
  <si>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</si>
  <si>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</si>
  <si>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</si>
  <si>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</si>
  <si>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</si>
  <si>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</si>
  <si>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</si>
  <si>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</si>
  <si>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</si>
  <si>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</si>
  <si>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</si>
  <si>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</si>
  <si>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</si>
  <si>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</si>
  <si>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</si>
  <si>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</si>
  <si>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</si>
  <si>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</si>
  <si>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</si>
  <si>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</si>
  <si>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</si>
  <si>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</si>
  <si>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</si>
  <si>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</si>
  <si>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</si>
  <si>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</si>
  <si>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</si>
  <si>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</si>
  <si>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</si>
  <si>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</si>
  <si>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</si>
  <si>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</si>
  <si>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</si>
  <si>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</si>
  <si>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</si>
  <si>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</si>
  <si>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</si>
  <si>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</si>
  <si>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</si>
  <si>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</si>
  <si>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</si>
  <si>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</si>
  <si>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</si>
  <si>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</si>
  <si>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</si>
  <si>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</si>
  <si>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</si>
  <si>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</si>
  <si>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</si>
  <si>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</si>
  <si>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</si>
  <si>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</si>
  <si>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</si>
  <si>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</si>
  <si>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</si>
  <si>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</si>
  <si>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</si>
  <si>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</si>
  <si>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</si>
  <si>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</si>
  <si>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</si>
  <si>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</si>
  <si>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</si>
  <si>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</si>
  <si>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</si>
  <si>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</si>
  <si>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</si>
  <si>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</si>
  <si>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</si>
  <si>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</si>
  <si>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</si>
  <si>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</si>
  <si>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</si>
  <si>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</si>
  <si>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</si>
  <si>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</si>
  <si>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</si>
  <si>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</si>
  <si>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</si>
  <si>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</si>
  <si>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</si>
  <si>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</si>
  <si>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</si>
  <si>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</si>
  <si>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</si>
  <si>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</si>
  <si>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</si>
  <si>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</si>
  <si>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</si>
  <si>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</si>
  <si>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</si>
  <si>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</si>
  <si>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</si>
  <si>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</si>
  <si>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</si>
  <si>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</si>
  <si>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</si>
  <si>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</si>
  <si>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</si>
  <si>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</si>
  <si>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</si>
  <si>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</si>
  <si>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</si>
  <si>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</si>
  <si>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</si>
  <si>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</si>
  <si>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</si>
  <si>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</si>
  <si>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</si>
  <si>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</si>
  <si>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</si>
  <si>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</si>
  <si>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</si>
  <si>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</si>
  <si>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</si>
  <si>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</si>
  <si>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</si>
  <si>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</si>
  <si>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</si>
  <si>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</si>
  <si>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</si>
  <si>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</si>
  <si>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</si>
  <si>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</si>
  <si>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</si>
  <si>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</si>
  <si>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</si>
  <si>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</si>
  <si>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</si>
  <si>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</si>
  <si>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</si>
  <si>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</si>
  <si>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</si>
  <si>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</si>
  <si>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</si>
  <si>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</si>
  <si>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</si>
  <si>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</si>
  <si>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</si>
  <si>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</si>
  <si>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</si>
  <si>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</si>
  <si>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</si>
  <si>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</si>
  <si>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</si>
  <si>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</si>
  <si>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</si>
  <si>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</si>
  <si>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</si>
  <si>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</si>
  <si>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</si>
  <si>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</si>
  <si>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</si>
  <si>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</si>
  <si>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</si>
  <si>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</si>
  <si>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</si>
  <si>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</si>
  <si>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</si>
  <si>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</si>
  <si>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</si>
  <si>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</si>
  <si>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</si>
  <si>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</si>
  <si>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</si>
  <si>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</si>
  <si>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</si>
  <si>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</si>
  <si>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</si>
  <si>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</si>
  <si>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</si>
  <si>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</si>
  <si>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</si>
  <si>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</si>
  <si>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</si>
  <si>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</si>
  <si>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</si>
  <si>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</si>
  <si>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</si>
  <si>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</si>
  <si>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</si>
  <si>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</si>
  <si>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</si>
  <si>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</si>
  <si>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</si>
  <si>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</si>
  <si>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</si>
  <si>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</si>
  <si>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</si>
  <si>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</si>
  <si>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</si>
  <si>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</si>
  <si>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</si>
  <si>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</si>
  <si>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</si>
  <si>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</si>
  <si>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</si>
  <si>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</si>
  <si>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</si>
  <si>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</si>
  <si>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</si>
  <si>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</si>
  <si>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</si>
  <si>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</si>
  <si>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</si>
  <si>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</si>
  <si>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</si>
  <si>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</si>
  <si>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</si>
  <si>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</si>
  <si>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</si>
  <si>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</si>
  <si>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</si>
  <si>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</si>
  <si>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</si>
  <si>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</si>
  <si>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</si>
  <si>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</si>
  <si>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</si>
  <si>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</si>
  <si>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</si>
  <si>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</si>
  <si>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</si>
  <si>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</si>
  <si>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</si>
  <si>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</si>
  <si>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</si>
  <si>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</si>
  <si>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</si>
  <si>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</si>
  <si>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</si>
  <si>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</si>
  <si>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</si>
  <si>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</si>
  <si>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</si>
  <si>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</si>
  <si>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</si>
  <si>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</si>
  <si>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</si>
  <si>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</si>
  <si>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</si>
  <si>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</si>
  <si>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</si>
  <si>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</si>
  <si>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</si>
  <si>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</si>
  <si>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</si>
  <si>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</si>
  <si>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</si>
  <si>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</si>
  <si>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</si>
  <si>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</si>
  <si>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</si>
  <si>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</si>
  <si>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</si>
  <si>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</si>
  <si>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</si>
  <si>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</si>
  <si>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</si>
  <si>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</si>
  <si>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</si>
  <si>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</si>
  <si>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</si>
  <si>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</si>
  <si>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</si>
  <si>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</si>
  <si>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</si>
  <si>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</si>
  <si>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</si>
  <si>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</si>
  <si>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</si>
  <si>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</si>
  <si>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</si>
  <si>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</si>
  <si>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</si>
  <si>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</si>
  <si>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</si>
  <si>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</si>
  <si>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</si>
  <si>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</si>
  <si>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</si>
  <si>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</si>
  <si>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</si>
  <si>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</si>
  <si>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</si>
  <si>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</si>
  <si>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</si>
  <si>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</si>
  <si>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</si>
  <si>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</si>
  <si>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</si>
  <si>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</si>
  <si>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</si>
  <si>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</si>
  <si>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</si>
  <si>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</si>
  <si>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</si>
  <si>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</si>
  <si>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</si>
  <si>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</si>
  <si>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</si>
  <si>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</si>
  <si>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</si>
  <si>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</si>
  <si>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</si>
  <si>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</si>
  <si>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</si>
  <si>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</si>
  <si>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</si>
  <si>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</si>
  <si>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</si>
  <si>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</si>
  <si>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</si>
  <si>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</si>
  <si>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</si>
  <si>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</si>
  <si>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</si>
  <si>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</si>
  <si>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</si>
  <si>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</si>
  <si>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</si>
  <si>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</si>
  <si>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</si>
  <si>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</si>
  <si>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</si>
  <si>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</si>
  <si>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</si>
  <si>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</si>
  <si>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</si>
  <si>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</si>
  <si>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</si>
  <si>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</si>
  <si>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</si>
  <si>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</si>
  <si>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</si>
  <si>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</si>
  <si>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</si>
  <si>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</si>
  <si>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</si>
  <si>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</si>
  <si>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</si>
  <si>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</si>
  <si>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</si>
  <si>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</si>
  <si>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</si>
  <si>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</si>
  <si>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</si>
  <si>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</si>
  <si>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</si>
  <si>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</si>
  <si>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</si>
  <si>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</si>
  <si>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</si>
  <si>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</si>
  <si>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</si>
  <si>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</si>
  <si>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</si>
  <si>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</si>
  <si>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</si>
  <si>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</si>
  <si>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</si>
  <si>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</si>
  <si>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</si>
  <si>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</si>
  <si>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</si>
  <si>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</si>
  <si>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</si>
  <si>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</si>
  <si>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</si>
  <si>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</si>
  <si>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</si>
  <si>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</si>
  <si>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</si>
  <si>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</si>
  <si>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</si>
  <si>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</si>
  <si>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</si>
  <si>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</si>
  <si>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</si>
  <si>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</si>
  <si>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</si>
  <si>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</si>
  <si>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</si>
  <si>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</si>
  <si>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</si>
  <si>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</si>
  <si>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</si>
  <si>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</si>
  <si>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</si>
  <si>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</si>
  <si>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</si>
  <si>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</si>
  <si>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</si>
  <si>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</si>
  <si>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</si>
  <si>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</si>
  <si>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</si>
  <si>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</si>
  <si>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</si>
  <si>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</si>
  <si>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</si>
  <si>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</si>
  <si>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</si>
  <si>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</si>
  <si>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</si>
  <si>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</si>
  <si>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</si>
  <si>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</si>
  <si>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</si>
  <si>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</si>
  <si>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</si>
  <si>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</si>
  <si>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</si>
  <si>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</si>
  <si>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</si>
  <si>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</si>
  <si>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</si>
  <si>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</si>
  <si>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</si>
  <si>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</si>
  <si>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</si>
  <si>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</si>
  <si>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</si>
  <si>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</si>
  <si>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</si>
  <si>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</si>
  <si>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</si>
  <si>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</si>
  <si>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</si>
  <si>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</si>
  <si>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</si>
  <si>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</si>
  <si>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</si>
  <si>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</si>
  <si>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</si>
  <si>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</si>
  <si>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</si>
  <si>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</si>
  <si>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</si>
  <si>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</si>
  <si>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</si>
  <si>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</si>
  <si>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</si>
  <si>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</si>
  <si>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</si>
  <si>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</si>
  <si>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</si>
  <si>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</si>
  <si>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</si>
  <si>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</si>
  <si>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</si>
  <si>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</si>
  <si>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</si>
  <si>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</si>
  <si>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</si>
  <si>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</si>
  <si>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</si>
  <si>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</si>
  <si>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</si>
  <si>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</si>
  <si>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</si>
  <si>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</si>
  <si>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</si>
  <si>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</si>
  <si>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</si>
  <si>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</si>
  <si>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</si>
  <si>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</si>
  <si>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</si>
  <si>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</si>
  <si>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</si>
  <si>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</si>
  <si>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</si>
  <si>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</si>
  <si>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</si>
  <si>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</si>
  <si>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</si>
  <si>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</si>
  <si>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</si>
  <si>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</si>
  <si>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</si>
  <si>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</si>
  <si>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</si>
  <si>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</si>
  <si>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</si>
  <si>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</si>
  <si>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</si>
  <si>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</si>
  <si>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</si>
  <si>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</si>
  <si>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</si>
  <si>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</si>
  <si>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</si>
  <si>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</si>
  <si>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</si>
  <si>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</si>
  <si>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</si>
  <si>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</si>
  <si>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</si>
  <si>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</si>
  <si>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</si>
  <si>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</si>
  <si>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</si>
  <si>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</si>
  <si>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</si>
  <si>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</si>
  <si>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</si>
  <si>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</si>
  <si>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</si>
  <si>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</si>
  <si>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</si>
  <si>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</si>
  <si>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</si>
  <si>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</si>
  <si>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</si>
  <si>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</si>
  <si>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</si>
  <si>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</si>
  <si>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</si>
  <si>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</si>
  <si>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</si>
  <si>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</si>
  <si>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</si>
  <si>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</si>
  <si>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</si>
  <si>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</si>
  <si>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</si>
  <si>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</si>
  <si>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</si>
  <si>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</si>
  <si>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</si>
  <si>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</si>
  <si>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</si>
  <si>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</si>
  <si>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</si>
  <si>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</si>
  <si>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</si>
  <si>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</si>
  <si>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</si>
  <si>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</si>
  <si>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</si>
  <si>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</si>
  <si>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</si>
  <si>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</si>
  <si>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</si>
  <si>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</si>
  <si>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</si>
  <si>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</si>
  <si>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</si>
  <si>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</si>
  <si>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</si>
  <si>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</si>
  <si>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</si>
  <si>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</si>
  <si>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</si>
  <si>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</si>
  <si>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</si>
  <si>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</si>
  <si>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</si>
  <si>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</si>
  <si>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</si>
  <si>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</si>
  <si>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</si>
  <si>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</si>
  <si>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</si>
  <si>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</si>
  <si>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</si>
  <si>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</si>
  <si>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</si>
  <si>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</si>
  <si>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</si>
  <si>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</si>
  <si>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</si>
  <si>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</si>
  <si>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</si>
  <si>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</si>
  <si>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</si>
  <si>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</si>
  <si>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</si>
  <si>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</si>
  <si>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</si>
  <si>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</si>
  <si>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</si>
  <si>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</si>
  <si>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</si>
  <si>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</si>
  <si>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</si>
  <si>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</si>
  <si>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</si>
  <si>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</si>
  <si>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</si>
  <si>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</si>
  <si>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</si>
  <si>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</si>
  <si>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</si>
  <si>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</si>
  <si>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</si>
  <si>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</si>
  <si>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</si>
  <si>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</si>
  <si>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</si>
  <si>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</si>
  <si>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</si>
  <si>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</si>
  <si>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</si>
  <si>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</si>
  <si>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</si>
  <si>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</si>
  <si>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</si>
  <si>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</si>
  <si>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</si>
  <si>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</si>
  <si>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</si>
  <si>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</si>
  <si>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</si>
  <si>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</si>
  <si>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</si>
  <si>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</si>
  <si>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</si>
  <si>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</si>
  <si>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</si>
  <si>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</si>
  <si>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</si>
  <si>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</si>
  <si>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</si>
  <si>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</si>
  <si>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</si>
  <si>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</si>
  <si>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</si>
  <si>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</si>
  <si>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</si>
  <si>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</si>
  <si>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</si>
  <si>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</si>
  <si>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</si>
  <si>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</si>
  <si>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</si>
  <si>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</si>
  <si>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</si>
  <si>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</si>
  <si>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</si>
  <si>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</si>
  <si>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</si>
  <si>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</si>
  <si>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</si>
  <si>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</si>
  <si>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</si>
  <si>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</si>
  <si>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603-28</t>
  </si>
  <si>
    <t>КИ-7-18</t>
  </si>
  <si>
    <t>927-11</t>
  </si>
  <si>
    <t>Л-15-53</t>
  </si>
  <si>
    <t>209У</t>
  </si>
  <si>
    <t>671-101</t>
  </si>
  <si>
    <t>ЦРП "ДСМ"</t>
  </si>
  <si>
    <t>927-12</t>
  </si>
  <si>
    <t xml:space="preserve">                по III квартал 2022 г. включительно</t>
  </si>
  <si>
    <t>4У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</si>
</sst>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5"/>
  <sheetViews>
    <sheetView tabSelected="1" zoomScaleNormal="100" workbookViewId="0">
      <pane ySplit="6" topLeftCell="A7" activePane="bottomLeft" state="frozen"/>
      <selection pane="bottomLeft" activeCell="D10" sqref="D10:D11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679</v>
      </c>
      <c r="E4" s="30"/>
      <c r="Y4" s="4"/>
    </row>
    <row r="5" spans="1:25" x14ac:dyDescent="0.25">
      <c r="B5" s="5"/>
      <c r="D5" s="6"/>
      <c r="E5" s="7"/>
      <c r="F5" s="8"/>
    </row>
    <row r="6" spans="1:25" ht="160.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f>0.135+0.055</f>
        <v>0.19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0.021+0.15+0.05+0.13</f>
        <v>0.35099999999999998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f>0.97588+0.08</f>
        <v>1.0558799999999999</v>
      </c>
      <c r="E41" s="20">
        <v>2.3034800000000001E-2</v>
      </c>
      <c r="F41" s="20">
        <f>C41*0.95-D41-E41</f>
        <v>0.11808519999999992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f>0.015+0.1</f>
        <v>0.115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f>0.011+0.07</f>
        <v>8.1000000000000003E-2</v>
      </c>
      <c r="F48" s="20">
        <f>C48*0.95-D48-E48</f>
        <v>0.12242999999999989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0.08</v>
      </c>
      <c r="F73" s="20">
        <v>0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f>1.197+0.478</f>
        <v>1.675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0.38+0.06+0.1</f>
        <v>0.54</v>
      </c>
      <c r="E102" s="20">
        <v>7.4999999999999997E-2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f>0.015+0.04</f>
        <v>5.5E-2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f>0.02+0.136</f>
        <v>0.156</v>
      </c>
      <c r="F132" s="20">
        <v>0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f>1.07+0.15</f>
        <v>1.22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f>0.87622+0.245</f>
        <v>1.1212200000000001</v>
      </c>
      <c r="E164" s="20">
        <v>6.2E-2</v>
      </c>
      <c r="F164" s="20">
        <v>0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f>0.19+0.078</f>
        <v>0.26800000000000002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0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0.05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f>1.008+0.045</f>
        <v>1.0529999999999999</v>
      </c>
      <c r="E187" s="20">
        <f>0.022+0.135+0.1+0.135</f>
        <v>0.39200000000000002</v>
      </c>
      <c r="F187" s="20">
        <v>0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f>0.38</f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f>0.015+0.15</f>
        <v>0.16499999999999998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f>1.024+0.145</f>
        <v>1.169</v>
      </c>
      <c r="E222" s="20">
        <f>0.209+0.08</f>
        <v>0.28899999999999998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f>0.86+0.144</f>
        <v>1.004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7.0000000000000007E-2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0.1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0.16</v>
      </c>
      <c r="F262" s="20">
        <f>C262*0.95-D262-E262</f>
        <v>2.8999999999999831E-2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f>0.605+0.218</f>
        <v>0.82299999999999995</v>
      </c>
      <c r="E266" s="20">
        <f>0.045+0.16</f>
        <v>0.20500000000000002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0.1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f>0.37+0.1</f>
        <v>0.47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7.4999999999999997E-2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f>0.2+0.05</f>
        <v>0.25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f>1.197+0.14</f>
        <v>1.3370000000000002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1.2+0.07</f>
        <v>1.27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f>0.140126+0.08</f>
        <v>0.22012599999999999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1.26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f>0.049+0.1</f>
        <v>0.14900000000000002</v>
      </c>
      <c r="F324" s="20">
        <v>0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16.5" customHeight="1" x14ac:dyDescent="0.25">
      <c r="A328" s="23">
        <v>406</v>
      </c>
      <c r="B328" s="23" t="s">
        <v>5</v>
      </c>
      <c r="C328" s="23">
        <v>1.03</v>
      </c>
      <c r="D328" s="20">
        <f>0.9785+0.15</f>
        <v>1.1285000000000001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f>0.03003+0.09</f>
        <v>0.12003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f>1.008+0.055</f>
        <v>1.0629999999999999</v>
      </c>
      <c r="E343" s="20">
        <v>5.5E-2</v>
      </c>
      <c r="F343" s="20">
        <f>C343*0.95-D343-E343</f>
        <v>7.8999999999999904E-2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0.05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f>0.1+0.15</f>
        <v>0.25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4.2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0.063+0.015+0.008+0.15+0.1</f>
        <v>0.33599999999999997</v>
      </c>
      <c r="F397" s="20">
        <v>0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494</v>
      </c>
      <c r="B405" s="23" t="s">
        <v>5</v>
      </c>
      <c r="C405" s="23">
        <v>0.4</v>
      </c>
      <c r="D405" s="20">
        <v>0.1</v>
      </c>
      <c r="E405" s="20">
        <v>0.25</v>
      </c>
      <c r="F405" s="20">
        <v>0.05</v>
      </c>
    </row>
    <row r="406" spans="1:6" s="4" customFormat="1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s="4" customFormat="1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s="4" customFormat="1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s="4" customFormat="1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s="4" customFormat="1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0.32100000000000001</v>
      </c>
      <c r="F410" s="20">
        <v>7.1439999999999781E-2</v>
      </c>
    </row>
    <row r="411" spans="1:6" s="4" customFormat="1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s="4" customFormat="1" ht="16.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f>0.02803+0.06</f>
        <v>8.8029999999999997E-2</v>
      </c>
      <c r="F412" s="20">
        <f>C412*0.95-D412-E412</f>
        <v>5.6469999999999854E-2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f>C413*0.95-D413-E413</f>
        <v>0</v>
      </c>
    </row>
    <row r="414" spans="1:6" s="4" customFormat="1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s="4" customFormat="1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s="4" customFormat="1" ht="15" customHeight="1" x14ac:dyDescent="0.25">
      <c r="A416" s="23">
        <v>506</v>
      </c>
      <c r="B416" s="23" t="s">
        <v>5</v>
      </c>
      <c r="C416" s="23">
        <v>1.26</v>
      </c>
      <c r="D416" s="20">
        <v>0.3</v>
      </c>
      <c r="E416" s="20">
        <v>0.12</v>
      </c>
      <c r="F416" s="20">
        <f>C416*0.95-D416-E416</f>
        <v>0.7769999999999998</v>
      </c>
    </row>
    <row r="417" spans="1:6" s="4" customFormat="1" ht="15" customHeight="1" x14ac:dyDescent="0.25">
      <c r="A417" s="23">
        <v>507</v>
      </c>
      <c r="B417" s="23" t="s">
        <v>5</v>
      </c>
      <c r="C417" s="23">
        <v>0.63</v>
      </c>
      <c r="D417" s="20">
        <v>0.49</v>
      </c>
      <c r="E417" s="20">
        <f>0.11+0.03+0.03</f>
        <v>0.17</v>
      </c>
      <c r="F417" s="20">
        <v>0</v>
      </c>
    </row>
    <row r="418" spans="1:6" s="4" customFormat="1" ht="15" customHeight="1" x14ac:dyDescent="0.25">
      <c r="A418" s="23">
        <v>512</v>
      </c>
      <c r="B418" s="23" t="s">
        <v>5</v>
      </c>
      <c r="C418" s="23">
        <v>0.8</v>
      </c>
      <c r="D418" s="20">
        <v>0.61234999999999995</v>
      </c>
      <c r="E418" s="20">
        <v>0</v>
      </c>
      <c r="F418" s="20">
        <v>0.14765000000000006</v>
      </c>
    </row>
    <row r="419" spans="1:6" s="4" customFormat="1" ht="15" customHeight="1" x14ac:dyDescent="0.25">
      <c r="A419" s="23">
        <v>514</v>
      </c>
      <c r="B419" s="23" t="s">
        <v>5</v>
      </c>
      <c r="C419" s="23">
        <v>0.25</v>
      </c>
      <c r="D419" s="20">
        <v>0.17249999999999999</v>
      </c>
      <c r="E419" s="20">
        <v>0.37</v>
      </c>
      <c r="F419" s="20">
        <v>0</v>
      </c>
    </row>
    <row r="420" spans="1:6" s="4" customFormat="1" ht="15" customHeight="1" x14ac:dyDescent="0.25">
      <c r="A420" s="23">
        <v>515</v>
      </c>
      <c r="B420" s="23" t="s">
        <v>5</v>
      </c>
      <c r="C420" s="23">
        <v>0.4</v>
      </c>
      <c r="D420" s="20">
        <v>0.32000000000000006</v>
      </c>
      <c r="E420" s="20">
        <f>0.015+0.015</f>
        <v>0.03</v>
      </c>
      <c r="F420" s="20">
        <f>C420*0.95-D420-E420</f>
        <v>2.9999999999999943E-2</v>
      </c>
    </row>
    <row r="421" spans="1:6" s="4" customFormat="1" ht="15" customHeight="1" x14ac:dyDescent="0.25">
      <c r="A421" s="23">
        <v>516</v>
      </c>
      <c r="B421" s="23" t="s">
        <v>5</v>
      </c>
      <c r="C421" s="23">
        <v>1.26</v>
      </c>
      <c r="D421" s="20">
        <v>1.1969999999999998</v>
      </c>
      <c r="E421" s="20">
        <v>0</v>
      </c>
      <c r="F421" s="20">
        <v>0</v>
      </c>
    </row>
    <row r="422" spans="1:6" s="4" customFormat="1" ht="15" customHeight="1" x14ac:dyDescent="0.25">
      <c r="A422" s="23">
        <v>517</v>
      </c>
      <c r="B422" s="23" t="s">
        <v>5</v>
      </c>
      <c r="C422" s="23">
        <v>0.16</v>
      </c>
      <c r="D422" s="20">
        <v>0.152</v>
      </c>
      <c r="E422" s="20">
        <v>0</v>
      </c>
      <c r="F422" s="20">
        <v>0</v>
      </c>
    </row>
    <row r="423" spans="1:6" s="4" customFormat="1" ht="15" customHeight="1" x14ac:dyDescent="0.25">
      <c r="A423" s="23">
        <v>518</v>
      </c>
      <c r="B423" s="23" t="s">
        <v>5</v>
      </c>
      <c r="C423" s="23">
        <v>0.63</v>
      </c>
      <c r="D423" s="20">
        <v>0.59849999999999992</v>
      </c>
      <c r="E423" s="20">
        <v>0</v>
      </c>
      <c r="F423" s="20">
        <v>0</v>
      </c>
    </row>
    <row r="424" spans="1:6" s="4" customFormat="1" ht="15" customHeight="1" x14ac:dyDescent="0.25">
      <c r="A424" s="23">
        <v>519</v>
      </c>
      <c r="B424" s="23" t="s">
        <v>5</v>
      </c>
      <c r="C424" s="23">
        <v>0.5</v>
      </c>
      <c r="D424" s="20">
        <v>0.36</v>
      </c>
      <c r="E424" s="20">
        <v>0.01</v>
      </c>
      <c r="F424" s="20">
        <v>0.11499999999999999</v>
      </c>
    </row>
    <row r="425" spans="1:6" s="4" customFormat="1" ht="15" customHeight="1" x14ac:dyDescent="0.25">
      <c r="A425" s="23">
        <v>521</v>
      </c>
      <c r="B425" s="23" t="s">
        <v>5</v>
      </c>
      <c r="C425" s="23">
        <v>0.4</v>
      </c>
      <c r="D425" s="20">
        <v>0.12000000000000002</v>
      </c>
      <c r="E425" s="20">
        <v>0.313</v>
      </c>
      <c r="F425" s="20">
        <v>0</v>
      </c>
    </row>
    <row r="426" spans="1:6" s="4" customFormat="1" ht="15" customHeight="1" x14ac:dyDescent="0.25">
      <c r="A426" s="23">
        <v>522</v>
      </c>
      <c r="B426" s="23" t="s">
        <v>5</v>
      </c>
      <c r="C426" s="23">
        <v>0.25</v>
      </c>
      <c r="D426" s="20">
        <v>0.16</v>
      </c>
      <c r="E426" s="20">
        <v>3.2000000000000001E-2</v>
      </c>
      <c r="F426" s="20">
        <v>4.5499999999999985E-2</v>
      </c>
    </row>
    <row r="427" spans="1:6" s="4" customFormat="1" ht="15" customHeight="1" x14ac:dyDescent="0.25">
      <c r="A427" s="23">
        <v>523</v>
      </c>
      <c r="B427" s="23" t="s">
        <v>5</v>
      </c>
      <c r="C427" s="23">
        <v>1.26</v>
      </c>
      <c r="D427" s="20">
        <v>1.0490200000000001</v>
      </c>
      <c r="E427" s="20">
        <v>1.4999999999999999E-2</v>
      </c>
      <c r="F427" s="20">
        <f>0.14798-0.015</f>
        <v>0.13297999999999999</v>
      </c>
    </row>
    <row r="428" spans="1:6" s="4" customFormat="1" ht="15" customHeight="1" x14ac:dyDescent="0.25">
      <c r="A428" s="23">
        <v>524</v>
      </c>
      <c r="B428" s="23" t="s">
        <v>5</v>
      </c>
      <c r="C428" s="23">
        <v>0.4</v>
      </c>
      <c r="D428" s="20">
        <v>0.32000000000000006</v>
      </c>
      <c r="E428" s="20">
        <v>0.6</v>
      </c>
      <c r="F428" s="20">
        <v>0</v>
      </c>
    </row>
    <row r="429" spans="1:6" s="4" customFormat="1" ht="15" customHeight="1" x14ac:dyDescent="0.25">
      <c r="A429" s="23">
        <v>525</v>
      </c>
      <c r="B429" s="23" t="s">
        <v>5</v>
      </c>
      <c r="C429" s="23">
        <v>0.16</v>
      </c>
      <c r="D429" s="20">
        <v>0.16</v>
      </c>
      <c r="E429" s="20">
        <v>0</v>
      </c>
      <c r="F429" s="20">
        <v>2.0000000000000018E-3</v>
      </c>
    </row>
    <row r="430" spans="1:6" s="4" customFormat="1" ht="15" customHeight="1" x14ac:dyDescent="0.25">
      <c r="A430" s="23">
        <v>526</v>
      </c>
      <c r="B430" s="23" t="s">
        <v>5</v>
      </c>
      <c r="C430" s="23">
        <v>1.26</v>
      </c>
      <c r="D430" s="20">
        <v>1.1969999999999998</v>
      </c>
      <c r="E430" s="20">
        <v>0</v>
      </c>
      <c r="F430" s="20">
        <v>0</v>
      </c>
    </row>
    <row r="431" spans="1:6" s="4" customFormat="1" ht="15" customHeight="1" x14ac:dyDescent="0.25">
      <c r="A431" s="23">
        <v>527</v>
      </c>
      <c r="B431" s="23" t="s">
        <v>5</v>
      </c>
      <c r="C431" s="23">
        <v>0.16</v>
      </c>
      <c r="D431" s="20">
        <v>0.128</v>
      </c>
      <c r="E431" s="20">
        <v>0</v>
      </c>
      <c r="F431" s="20">
        <v>2.3999999999999994E-2</v>
      </c>
    </row>
    <row r="432" spans="1:6" s="4" customFormat="1" ht="15" customHeight="1" x14ac:dyDescent="0.25">
      <c r="A432" s="23">
        <v>528</v>
      </c>
      <c r="B432" s="23" t="s">
        <v>5</v>
      </c>
      <c r="C432" s="23">
        <v>0.63</v>
      </c>
      <c r="D432" s="20">
        <v>0.504</v>
      </c>
      <c r="E432" s="20">
        <v>3.8000000000000006E-2</v>
      </c>
      <c r="F432" s="20">
        <v>5.6499999999999911E-2</v>
      </c>
    </row>
    <row r="433" spans="1:6" s="4" customFormat="1" ht="15" customHeight="1" x14ac:dyDescent="0.25">
      <c r="A433" s="23">
        <v>529</v>
      </c>
      <c r="B433" s="23" t="s">
        <v>5</v>
      </c>
      <c r="C433" s="23">
        <v>1.26</v>
      </c>
      <c r="D433" s="20">
        <v>1.0109999999999999</v>
      </c>
      <c r="E433" s="20">
        <v>0.22099999999999997</v>
      </c>
      <c r="F433" s="20">
        <v>0</v>
      </c>
    </row>
    <row r="434" spans="1:6" s="4" customFormat="1" ht="15" customHeight="1" x14ac:dyDescent="0.25">
      <c r="A434" s="23">
        <v>530</v>
      </c>
      <c r="B434" s="23" t="s">
        <v>5</v>
      </c>
      <c r="C434" s="23">
        <v>0.8</v>
      </c>
      <c r="D434" s="20">
        <v>0.63143000000000005</v>
      </c>
      <c r="E434" s="20">
        <v>5.7999999999999996E-2</v>
      </c>
      <c r="F434" s="20">
        <v>7.0569999999999966E-2</v>
      </c>
    </row>
    <row r="435" spans="1:6" s="4" customFormat="1" ht="15" customHeight="1" x14ac:dyDescent="0.25">
      <c r="A435" s="23">
        <v>531</v>
      </c>
      <c r="B435" s="23" t="s">
        <v>5</v>
      </c>
      <c r="C435" s="23">
        <v>3.2</v>
      </c>
      <c r="D435" s="20">
        <v>2.5600000000000005</v>
      </c>
      <c r="E435" s="20">
        <v>0</v>
      </c>
      <c r="F435" s="20">
        <v>0.47999999999999954</v>
      </c>
    </row>
    <row r="436" spans="1:6" s="4" customFormat="1" ht="15" customHeight="1" x14ac:dyDescent="0.25">
      <c r="A436" s="23">
        <v>532</v>
      </c>
      <c r="B436" s="23" t="s">
        <v>5</v>
      </c>
      <c r="C436" s="23">
        <v>0.4</v>
      </c>
      <c r="D436" s="20">
        <v>0.38</v>
      </c>
      <c r="E436" s="20">
        <v>0.03</v>
      </c>
      <c r="F436" s="20">
        <v>0</v>
      </c>
    </row>
    <row r="437" spans="1:6" s="4" customFormat="1" ht="15" customHeight="1" x14ac:dyDescent="0.25">
      <c r="A437" s="23">
        <v>533</v>
      </c>
      <c r="B437" s="23" t="s">
        <v>5</v>
      </c>
      <c r="C437" s="23">
        <v>0.63</v>
      </c>
      <c r="D437" s="20">
        <v>0.50800000000000001</v>
      </c>
      <c r="E437" s="20">
        <f>0.035+0.008+0.008</f>
        <v>5.1000000000000004E-2</v>
      </c>
      <c r="F437" s="20">
        <f>C437*0.95-D437-E437</f>
        <v>3.949999999999991E-2</v>
      </c>
    </row>
    <row r="438" spans="1:6" s="4" customFormat="1" ht="15" customHeight="1" x14ac:dyDescent="0.25">
      <c r="A438" s="23">
        <v>534</v>
      </c>
      <c r="B438" s="23" t="s">
        <v>5</v>
      </c>
      <c r="C438" s="23">
        <v>2</v>
      </c>
      <c r="D438" s="20">
        <v>1.6</v>
      </c>
      <c r="E438" s="20">
        <v>0</v>
      </c>
      <c r="F438" s="20">
        <v>0.29999999999999982</v>
      </c>
    </row>
    <row r="439" spans="1:6" s="4" customFormat="1" ht="15" customHeight="1" x14ac:dyDescent="0.25">
      <c r="A439" s="23">
        <v>535</v>
      </c>
      <c r="B439" s="23" t="s">
        <v>5</v>
      </c>
      <c r="C439" s="23">
        <v>0.4</v>
      </c>
      <c r="D439" s="20">
        <v>0.35</v>
      </c>
      <c r="E439" s="20">
        <v>0.03</v>
      </c>
      <c r="F439" s="20">
        <v>2.7755575615628914E-17</v>
      </c>
    </row>
    <row r="440" spans="1:6" s="4" customFormat="1" ht="15" customHeight="1" x14ac:dyDescent="0.25">
      <c r="A440" s="23">
        <v>536</v>
      </c>
      <c r="B440" s="23" t="s">
        <v>5</v>
      </c>
      <c r="C440" s="23">
        <v>1.26</v>
      </c>
      <c r="D440" s="20">
        <v>1.008</v>
      </c>
      <c r="E440" s="20">
        <v>0</v>
      </c>
      <c r="F440" s="20">
        <v>0.18899999999999983</v>
      </c>
    </row>
    <row r="441" spans="1:6" s="4" customFormat="1" ht="15" customHeight="1" x14ac:dyDescent="0.25">
      <c r="A441" s="23">
        <v>537</v>
      </c>
      <c r="B441" s="23" t="s">
        <v>5</v>
      </c>
      <c r="C441" s="23">
        <v>0.63</v>
      </c>
      <c r="D441" s="20">
        <v>0.59849999999999992</v>
      </c>
      <c r="E441" s="20">
        <v>0</v>
      </c>
      <c r="F441" s="20">
        <v>0</v>
      </c>
    </row>
    <row r="442" spans="1:6" s="4" customFormat="1" ht="15" customHeight="1" x14ac:dyDescent="0.25">
      <c r="A442" s="23">
        <v>538</v>
      </c>
      <c r="B442" s="23" t="s">
        <v>5</v>
      </c>
      <c r="C442" s="23">
        <v>2</v>
      </c>
      <c r="D442" s="20">
        <v>2</v>
      </c>
      <c r="E442" s="20">
        <v>0</v>
      </c>
      <c r="F442" s="20">
        <v>0</v>
      </c>
    </row>
    <row r="443" spans="1:6" s="4" customFormat="1" ht="15" customHeight="1" x14ac:dyDescent="0.25">
      <c r="A443" s="23">
        <v>539</v>
      </c>
      <c r="B443" s="23" t="s">
        <v>5</v>
      </c>
      <c r="C443" s="23">
        <v>1.26</v>
      </c>
      <c r="D443" s="20">
        <v>1.2230000000000001</v>
      </c>
      <c r="E443" s="20">
        <v>0</v>
      </c>
      <c r="F443" s="20">
        <v>0</v>
      </c>
    </row>
    <row r="444" spans="1:6" s="4" customFormat="1" ht="15" customHeight="1" x14ac:dyDescent="0.25">
      <c r="A444" s="23">
        <v>540</v>
      </c>
      <c r="B444" s="23" t="s">
        <v>5</v>
      </c>
      <c r="C444" s="23">
        <v>0.8</v>
      </c>
      <c r="D444" s="20">
        <v>0.64000000000000012</v>
      </c>
      <c r="E444" s="20">
        <v>0</v>
      </c>
      <c r="F444" s="20">
        <v>0.11999999999999988</v>
      </c>
    </row>
    <row r="445" spans="1:6" s="4" customFormat="1" ht="15" customHeight="1" x14ac:dyDescent="0.25">
      <c r="A445" s="23">
        <v>542</v>
      </c>
      <c r="B445" s="23" t="s">
        <v>5</v>
      </c>
      <c r="C445" s="23">
        <v>0.8</v>
      </c>
      <c r="D445" s="20">
        <v>0.76</v>
      </c>
      <c r="E445" s="20">
        <v>0</v>
      </c>
      <c r="F445" s="20">
        <v>0</v>
      </c>
    </row>
    <row r="446" spans="1:6" s="4" customFormat="1" ht="15" customHeight="1" x14ac:dyDescent="0.25">
      <c r="A446" s="23">
        <v>543</v>
      </c>
      <c r="B446" s="23" t="s">
        <v>5</v>
      </c>
      <c r="C446" s="23">
        <v>0.4</v>
      </c>
      <c r="D446" s="20">
        <v>0.41000000000000003</v>
      </c>
      <c r="E446" s="20">
        <v>0</v>
      </c>
      <c r="F446" s="20">
        <v>0</v>
      </c>
    </row>
    <row r="447" spans="1:6" s="4" customFormat="1" ht="15" customHeight="1" x14ac:dyDescent="0.25">
      <c r="A447" s="23">
        <v>544</v>
      </c>
      <c r="B447" s="23" t="s">
        <v>5</v>
      </c>
      <c r="C447" s="23">
        <v>0.4</v>
      </c>
      <c r="D447" s="20">
        <v>0.30199999999999999</v>
      </c>
      <c r="E447" s="20">
        <v>0</v>
      </c>
      <c r="F447" s="20">
        <v>7.8000000000000014E-2</v>
      </c>
    </row>
    <row r="448" spans="1:6" s="4" customFormat="1" ht="15" customHeight="1" x14ac:dyDescent="0.25">
      <c r="A448" s="23">
        <v>545</v>
      </c>
      <c r="B448" s="23" t="s">
        <v>5</v>
      </c>
      <c r="C448" s="23">
        <v>0.63</v>
      </c>
      <c r="D448" s="20">
        <v>0.53500000000000003</v>
      </c>
      <c r="E448" s="20">
        <v>7.4999999999999997E-2</v>
      </c>
      <c r="F448" s="20">
        <v>3.499999999999906E-3</v>
      </c>
    </row>
    <row r="449" spans="1:6" s="4" customFormat="1" ht="15" customHeight="1" x14ac:dyDescent="0.25">
      <c r="A449" s="23">
        <v>548</v>
      </c>
      <c r="B449" s="23" t="s">
        <v>5</v>
      </c>
      <c r="C449" s="23">
        <v>0.1</v>
      </c>
      <c r="D449" s="20">
        <v>3.2000000000000001E-2</v>
      </c>
      <c r="E449" s="20">
        <v>0</v>
      </c>
      <c r="F449" s="20">
        <v>6.3E-2</v>
      </c>
    </row>
    <row r="450" spans="1:6" s="4" customFormat="1" ht="15" customHeight="1" x14ac:dyDescent="0.25">
      <c r="A450" s="23">
        <v>549</v>
      </c>
      <c r="B450" s="23" t="s">
        <v>5</v>
      </c>
      <c r="C450" s="23">
        <v>0.4</v>
      </c>
      <c r="D450" s="20">
        <v>0.41</v>
      </c>
      <c r="E450" s="20">
        <v>0</v>
      </c>
      <c r="F450" s="20">
        <v>0</v>
      </c>
    </row>
    <row r="451" spans="1:6" s="4" customFormat="1" ht="15" customHeight="1" x14ac:dyDescent="0.25">
      <c r="A451" s="23">
        <v>551</v>
      </c>
      <c r="B451" s="23" t="s">
        <v>5</v>
      </c>
      <c r="C451" s="23">
        <v>0.25</v>
      </c>
      <c r="D451" s="20">
        <v>0.23749999999999999</v>
      </c>
      <c r="E451" s="20">
        <v>0</v>
      </c>
      <c r="F451" s="20">
        <v>0</v>
      </c>
    </row>
    <row r="452" spans="1:6" s="4" customFormat="1" ht="15" customHeight="1" x14ac:dyDescent="0.25">
      <c r="A452" s="23">
        <v>553</v>
      </c>
      <c r="B452" s="23" t="s">
        <v>5</v>
      </c>
      <c r="C452" s="23">
        <v>1.26</v>
      </c>
      <c r="D452" s="20">
        <f>1.222+0.1</f>
        <v>1.3220000000000001</v>
      </c>
      <c r="E452" s="20">
        <v>0</v>
      </c>
      <c r="F452" s="20">
        <v>0</v>
      </c>
    </row>
    <row r="453" spans="1:6" s="4" customFormat="1" ht="15" customHeight="1" x14ac:dyDescent="0.25">
      <c r="A453" s="23">
        <v>554</v>
      </c>
      <c r="B453" s="23" t="s">
        <v>5</v>
      </c>
      <c r="C453" s="23">
        <v>1.26</v>
      </c>
      <c r="D453" s="20">
        <v>1.008</v>
      </c>
      <c r="E453" s="20">
        <f>0.038+0.75</f>
        <v>0.78800000000000003</v>
      </c>
      <c r="F453" s="20">
        <v>0</v>
      </c>
    </row>
    <row r="454" spans="1:6" s="4" customFormat="1" ht="15" customHeight="1" x14ac:dyDescent="0.25">
      <c r="A454" s="23">
        <v>555</v>
      </c>
      <c r="B454" s="23" t="s">
        <v>5</v>
      </c>
      <c r="C454" s="23">
        <v>1.26</v>
      </c>
      <c r="D454" s="20">
        <v>1.008</v>
      </c>
      <c r="E454" s="20">
        <v>0</v>
      </c>
      <c r="F454" s="20">
        <v>0.18899999999999983</v>
      </c>
    </row>
    <row r="455" spans="1:6" s="4" customFormat="1" ht="15" customHeight="1" x14ac:dyDescent="0.25">
      <c r="A455" s="23">
        <v>556</v>
      </c>
      <c r="B455" s="23" t="s">
        <v>5</v>
      </c>
      <c r="C455" s="23">
        <v>0.25</v>
      </c>
      <c r="D455" s="20">
        <v>0.23749999999999999</v>
      </c>
      <c r="E455" s="20">
        <v>0</v>
      </c>
      <c r="F455" s="20">
        <v>0</v>
      </c>
    </row>
    <row r="456" spans="1:6" s="4" customFormat="1" ht="15" customHeight="1" x14ac:dyDescent="0.25">
      <c r="A456" s="23">
        <v>558</v>
      </c>
      <c r="B456" s="23" t="s">
        <v>5</v>
      </c>
      <c r="C456" s="23">
        <v>0.1</v>
      </c>
      <c r="D456" s="20">
        <v>8.0000000000000016E-2</v>
      </c>
      <c r="E456" s="20">
        <v>0</v>
      </c>
      <c r="F456" s="20">
        <v>1.4999999999999986E-2</v>
      </c>
    </row>
    <row r="457" spans="1:6" s="4" customFormat="1" ht="15" customHeight="1" x14ac:dyDescent="0.25">
      <c r="A457" s="23">
        <v>560</v>
      </c>
      <c r="B457" s="23" t="s">
        <v>5</v>
      </c>
      <c r="C457" s="23">
        <v>1.26</v>
      </c>
      <c r="D457" s="20">
        <v>1.008</v>
      </c>
      <c r="E457" s="20">
        <v>1.4999999999999999E-2</v>
      </c>
      <c r="F457" s="20">
        <f>C457*0.95-D457-E457</f>
        <v>0.17399999999999982</v>
      </c>
    </row>
    <row r="458" spans="1:6" s="4" customFormat="1" ht="15" customHeight="1" x14ac:dyDescent="0.25">
      <c r="A458" s="23">
        <v>562</v>
      </c>
      <c r="B458" s="23" t="s">
        <v>5</v>
      </c>
      <c r="C458" s="23">
        <v>2.2599999999999998</v>
      </c>
      <c r="D458" s="20">
        <v>2.1469999999999998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563</v>
      </c>
      <c r="B459" s="23" t="s">
        <v>5</v>
      </c>
      <c r="C459" s="23">
        <v>1.26</v>
      </c>
      <c r="D459" s="20">
        <v>1.1969999999999998</v>
      </c>
      <c r="E459" s="20">
        <v>0</v>
      </c>
      <c r="F459" s="20">
        <v>0</v>
      </c>
    </row>
    <row r="460" spans="1:6" s="4" customFormat="1" ht="15" customHeight="1" x14ac:dyDescent="0.25">
      <c r="A460" s="23">
        <v>564</v>
      </c>
      <c r="B460" s="23" t="s">
        <v>5</v>
      </c>
      <c r="C460" s="23">
        <v>0.8</v>
      </c>
      <c r="D460" s="20">
        <v>0.96</v>
      </c>
      <c r="E460" s="20">
        <v>0.65</v>
      </c>
      <c r="F460" s="20">
        <v>0</v>
      </c>
    </row>
    <row r="461" spans="1:6" s="4" customFormat="1" ht="15" customHeight="1" x14ac:dyDescent="0.25">
      <c r="A461" s="23">
        <v>565</v>
      </c>
      <c r="B461" s="23" t="s">
        <v>5</v>
      </c>
      <c r="C461" s="23">
        <v>0.25</v>
      </c>
      <c r="D461" s="20">
        <v>7.1999999999999995E-2</v>
      </c>
      <c r="E461" s="20">
        <v>0</v>
      </c>
      <c r="F461" s="20">
        <v>0.16549999999999998</v>
      </c>
    </row>
    <row r="462" spans="1:6" s="4" customFormat="1" ht="15" customHeight="1" x14ac:dyDescent="0.25">
      <c r="A462" s="23">
        <v>566</v>
      </c>
      <c r="B462" s="23" t="s">
        <v>5</v>
      </c>
      <c r="C462" s="23">
        <v>1.26</v>
      </c>
      <c r="D462" s="20">
        <v>1.008</v>
      </c>
      <c r="E462" s="20">
        <v>0.18769999999999998</v>
      </c>
      <c r="F462" s="20">
        <v>1.2999999999998568E-3</v>
      </c>
    </row>
    <row r="463" spans="1:6" s="4" customFormat="1" ht="15" customHeight="1" x14ac:dyDescent="0.25">
      <c r="A463" s="23">
        <v>567</v>
      </c>
      <c r="B463" s="23" t="s">
        <v>5</v>
      </c>
      <c r="C463" s="23">
        <v>0.8</v>
      </c>
      <c r="D463" s="20">
        <v>0.622</v>
      </c>
      <c r="E463" s="20">
        <v>0.11</v>
      </c>
      <c r="F463" s="20">
        <v>2.8000000000000011E-2</v>
      </c>
    </row>
    <row r="464" spans="1:6" s="4" customFormat="1" ht="15" customHeight="1" x14ac:dyDescent="0.25">
      <c r="A464" s="23">
        <v>568</v>
      </c>
      <c r="B464" s="23" t="s">
        <v>5</v>
      </c>
      <c r="C464" s="23">
        <v>0.63</v>
      </c>
      <c r="D464" s="20">
        <v>0.61349999999999993</v>
      </c>
      <c r="E464" s="20">
        <v>0</v>
      </c>
      <c r="F464" s="20">
        <v>0</v>
      </c>
    </row>
    <row r="465" spans="1:6" s="4" customFormat="1" ht="15" customHeight="1" x14ac:dyDescent="0.25">
      <c r="A465" s="23">
        <v>569</v>
      </c>
      <c r="B465" s="23" t="s">
        <v>5</v>
      </c>
      <c r="C465" s="23">
        <v>0.63</v>
      </c>
      <c r="D465" s="20">
        <v>0.60499999999999998</v>
      </c>
      <c r="E465" s="20">
        <f>0.35-0.015-0.015</f>
        <v>0.31999999999999995</v>
      </c>
      <c r="F465" s="20">
        <v>0</v>
      </c>
    </row>
    <row r="466" spans="1:6" s="4" customFormat="1" ht="15" customHeight="1" x14ac:dyDescent="0.25">
      <c r="A466" s="23">
        <v>570</v>
      </c>
      <c r="B466" s="23" t="s">
        <v>5</v>
      </c>
      <c r="C466" s="23">
        <v>1.26</v>
      </c>
      <c r="D466" s="20">
        <v>1.008</v>
      </c>
      <c r="E466" s="20">
        <v>0</v>
      </c>
      <c r="F466" s="20">
        <v>0.18899999999999983</v>
      </c>
    </row>
    <row r="467" spans="1:6" s="4" customFormat="1" ht="15" customHeight="1" x14ac:dyDescent="0.25">
      <c r="A467" s="23">
        <v>572</v>
      </c>
      <c r="B467" s="23" t="s">
        <v>5</v>
      </c>
      <c r="C467" s="23">
        <v>0.25</v>
      </c>
      <c r="D467" s="20">
        <v>0.23749999999999999</v>
      </c>
      <c r="E467" s="20">
        <v>0</v>
      </c>
      <c r="F467" s="20">
        <v>0</v>
      </c>
    </row>
    <row r="468" spans="1:6" s="4" customFormat="1" ht="15" customHeight="1" x14ac:dyDescent="0.25">
      <c r="A468" s="23">
        <v>574</v>
      </c>
      <c r="B468" s="23" t="s">
        <v>5</v>
      </c>
      <c r="C468" s="23">
        <v>0.63</v>
      </c>
      <c r="D468" s="20">
        <v>0.504</v>
      </c>
      <c r="E468" s="20">
        <f>0.056+0.008</f>
        <v>6.4000000000000001E-2</v>
      </c>
      <c r="F468" s="20">
        <v>3.8499999999999916E-2</v>
      </c>
    </row>
    <row r="469" spans="1:6" s="4" customFormat="1" ht="15" customHeight="1" x14ac:dyDescent="0.25">
      <c r="A469" s="23">
        <v>575</v>
      </c>
      <c r="B469" s="23" t="s">
        <v>5</v>
      </c>
      <c r="C469" s="23">
        <v>0.16</v>
      </c>
      <c r="D469" s="20">
        <v>0.128</v>
      </c>
      <c r="E469" s="20">
        <v>0</v>
      </c>
      <c r="F469" s="20">
        <v>2.3999999999999994E-2</v>
      </c>
    </row>
    <row r="470" spans="1:6" s="4" customFormat="1" ht="15" customHeight="1" x14ac:dyDescent="0.25">
      <c r="A470" s="23">
        <v>576</v>
      </c>
      <c r="B470" s="23" t="s">
        <v>5</v>
      </c>
      <c r="C470" s="23">
        <v>0.4</v>
      </c>
      <c r="D470" s="20">
        <v>0.41</v>
      </c>
      <c r="E470" s="20">
        <v>0.06</v>
      </c>
      <c r="F470" s="20">
        <v>0</v>
      </c>
    </row>
    <row r="471" spans="1:6" s="4" customFormat="1" ht="15" customHeight="1" x14ac:dyDescent="0.25">
      <c r="A471" s="23">
        <v>577</v>
      </c>
      <c r="B471" s="23" t="s">
        <v>5</v>
      </c>
      <c r="C471" s="23">
        <v>0.4</v>
      </c>
      <c r="D471" s="20">
        <v>0.38</v>
      </c>
      <c r="E471" s="20">
        <v>0</v>
      </c>
      <c r="F471" s="20">
        <v>0</v>
      </c>
    </row>
    <row r="472" spans="1:6" s="4" customFormat="1" ht="15" customHeight="1" x14ac:dyDescent="0.25">
      <c r="A472" s="23">
        <v>578</v>
      </c>
      <c r="B472" s="23" t="s">
        <v>5</v>
      </c>
      <c r="C472" s="23">
        <v>1.26</v>
      </c>
      <c r="D472" s="20">
        <v>1.008</v>
      </c>
      <c r="E472" s="20">
        <v>0.03</v>
      </c>
      <c r="F472" s="20">
        <v>0.15899999999999984</v>
      </c>
    </row>
    <row r="473" spans="1:6" s="4" customFormat="1" ht="15" customHeight="1" x14ac:dyDescent="0.25">
      <c r="A473" s="23">
        <v>579</v>
      </c>
      <c r="B473" s="23" t="s">
        <v>5</v>
      </c>
      <c r="C473" s="23">
        <v>0.4</v>
      </c>
      <c r="D473" s="20">
        <v>0.45</v>
      </c>
      <c r="E473" s="20">
        <f>0.03</f>
        <v>0.03</v>
      </c>
      <c r="F473" s="20">
        <v>0</v>
      </c>
    </row>
    <row r="474" spans="1:6" s="4" customFormat="1" ht="15" customHeight="1" x14ac:dyDescent="0.25">
      <c r="A474" s="23">
        <v>580</v>
      </c>
      <c r="B474" s="23" t="s">
        <v>5</v>
      </c>
      <c r="C474" s="23">
        <v>0.4</v>
      </c>
      <c r="D474" s="20">
        <v>0.32000000000000006</v>
      </c>
      <c r="E474" s="20">
        <v>0.06</v>
      </c>
      <c r="F474" s="20">
        <f>C474*0.95-D474-E474</f>
        <v>-5.5511151231257827E-17</v>
      </c>
    </row>
    <row r="475" spans="1:6" s="4" customFormat="1" ht="15" customHeight="1" x14ac:dyDescent="0.25">
      <c r="A475" s="23">
        <v>581</v>
      </c>
      <c r="B475" s="23" t="s">
        <v>5</v>
      </c>
      <c r="C475" s="23">
        <v>0.63</v>
      </c>
      <c r="D475" s="20">
        <v>0.6</v>
      </c>
      <c r="E475" s="20">
        <v>3.5000000000000003E-2</v>
      </c>
      <c r="F475" s="20">
        <v>0</v>
      </c>
    </row>
    <row r="476" spans="1:6" s="4" customFormat="1" ht="15" customHeight="1" x14ac:dyDescent="0.25">
      <c r="A476" s="23">
        <v>582</v>
      </c>
      <c r="B476" s="23" t="s">
        <v>5</v>
      </c>
      <c r="C476" s="23">
        <v>1.26</v>
      </c>
      <c r="D476" s="20">
        <v>1.008</v>
      </c>
      <c r="E476" s="20">
        <v>3.7999999999999999E-2</v>
      </c>
      <c r="F476" s="20">
        <v>0.15099999999999983</v>
      </c>
    </row>
    <row r="477" spans="1:6" s="4" customFormat="1" ht="15" customHeight="1" x14ac:dyDescent="0.25">
      <c r="A477" s="23">
        <v>583</v>
      </c>
      <c r="B477" s="23" t="s">
        <v>5</v>
      </c>
      <c r="C477" s="23">
        <v>0.65</v>
      </c>
      <c r="D477" s="20">
        <v>0.20799999999999999</v>
      </c>
      <c r="E477" s="20">
        <v>0</v>
      </c>
      <c r="F477" s="20">
        <v>0.40949999999999998</v>
      </c>
    </row>
    <row r="478" spans="1:6" s="4" customFormat="1" ht="15" customHeight="1" x14ac:dyDescent="0.25">
      <c r="A478" s="23">
        <v>585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587</v>
      </c>
      <c r="B479" s="23" t="s">
        <v>5</v>
      </c>
      <c r="C479" s="23">
        <v>1.26</v>
      </c>
      <c r="D479" s="20">
        <v>1.008</v>
      </c>
      <c r="E479" s="20">
        <v>0</v>
      </c>
      <c r="F479" s="20">
        <v>0.18899999999999983</v>
      </c>
    </row>
    <row r="480" spans="1:6" s="4" customFormat="1" ht="15" customHeight="1" x14ac:dyDescent="0.25">
      <c r="A480" s="23">
        <v>588</v>
      </c>
      <c r="B480" s="23" t="s">
        <v>5</v>
      </c>
      <c r="C480" s="23">
        <v>1.03</v>
      </c>
      <c r="D480" s="20">
        <v>0.32200000000000001</v>
      </c>
      <c r="E480" s="20">
        <f>0.015+0.015</f>
        <v>0.03</v>
      </c>
      <c r="F480" s="20">
        <f>C480*0.95-D480-E480</f>
        <v>0.62649999999999983</v>
      </c>
    </row>
    <row r="481" spans="1:6" s="4" customFormat="1" ht="15" customHeight="1" x14ac:dyDescent="0.25">
      <c r="A481" s="23">
        <v>589</v>
      </c>
      <c r="B481" s="23" t="s">
        <v>5</v>
      </c>
      <c r="C481" s="23">
        <v>0.65</v>
      </c>
      <c r="D481" s="20">
        <f>0.5+0.049</f>
        <v>0.54900000000000004</v>
      </c>
      <c r="E481" s="20">
        <v>9.4E-2</v>
      </c>
      <c r="F481" s="20">
        <v>0</v>
      </c>
    </row>
    <row r="482" spans="1:6" s="4" customFormat="1" ht="15" customHeight="1" x14ac:dyDescent="0.25">
      <c r="A482" s="23">
        <v>590</v>
      </c>
      <c r="B482" s="23" t="s">
        <v>5</v>
      </c>
      <c r="C482" s="23">
        <v>1.26</v>
      </c>
      <c r="D482" s="20">
        <v>1.008</v>
      </c>
      <c r="E482" s="20">
        <v>2.5000000000000001E-2</v>
      </c>
      <c r="F482" s="20">
        <v>0.16399999999999984</v>
      </c>
    </row>
    <row r="483" spans="1:6" s="4" customFormat="1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2.5000000000000001E-2</v>
      </c>
      <c r="F484" s="20">
        <v>0</v>
      </c>
    </row>
    <row r="485" spans="1:6" s="4" customFormat="1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s="4" customFormat="1" ht="15" customHeight="1" x14ac:dyDescent="0.25">
      <c r="A486" s="23">
        <v>595</v>
      </c>
      <c r="B486" s="23" t="s">
        <v>5</v>
      </c>
      <c r="C486" s="23">
        <v>0.4</v>
      </c>
      <c r="D486" s="20">
        <v>0.48499999999999999</v>
      </c>
      <c r="E486" s="20">
        <f>0.18</f>
        <v>0.18</v>
      </c>
      <c r="F486" s="20">
        <v>0</v>
      </c>
    </row>
    <row r="487" spans="1:6" s="4" customFormat="1" ht="15" customHeight="1" x14ac:dyDescent="0.25">
      <c r="A487" s="23">
        <v>596</v>
      </c>
      <c r="B487" s="23" t="s">
        <v>5</v>
      </c>
      <c r="C487" s="23">
        <v>2</v>
      </c>
      <c r="D487" s="20">
        <v>1.631</v>
      </c>
      <c r="E487" s="20">
        <f>0.165+0.03</f>
        <v>0.19500000000000001</v>
      </c>
      <c r="F487" s="20">
        <f>C487*0.95-D487-E487</f>
        <v>7.3999999999999899E-2</v>
      </c>
    </row>
    <row r="488" spans="1:6" s="4" customFormat="1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s="4" customFormat="1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s="4" customForma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f>0.00704+0.326</f>
        <v>0.33304</v>
      </c>
      <c r="F490" s="20">
        <v>0</v>
      </c>
    </row>
    <row r="491" spans="1:6" s="4" customFormat="1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f>0.688+0.0108+0.05</f>
        <v>0.74880000000000002</v>
      </c>
      <c r="F491" s="20">
        <f>C491*0.95-D491-E491</f>
        <v>-6.0800000000000076E-2</v>
      </c>
    </row>
    <row r="492" spans="1:6" s="4" customFormat="1" ht="15" customHeight="1" x14ac:dyDescent="0.25">
      <c r="A492" s="23">
        <v>603</v>
      </c>
      <c r="B492" s="23" t="s">
        <v>5</v>
      </c>
      <c r="C492" s="23">
        <v>0.8</v>
      </c>
      <c r="D492" s="20">
        <f>0.533+0.015</f>
        <v>0.54800000000000004</v>
      </c>
      <c r="E492" s="20">
        <f>0.015+0.015+0.015+0.04</f>
        <v>8.4999999999999992E-2</v>
      </c>
      <c r="F492" s="20">
        <f>C492*0.95-D492-E492</f>
        <v>0.12699999999999997</v>
      </c>
    </row>
    <row r="493" spans="1:6" s="4" customFormat="1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s="4" customFormat="1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s="4" customFormat="1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f>0.73+0.08+0.075+0.09+0.1</f>
        <v>1.075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f>C496*0.95</f>
        <v>1.1969999999999998</v>
      </c>
      <c r="E496" s="20">
        <v>0</v>
      </c>
      <c r="F496" s="20">
        <f>C496*0.95-D496-E496</f>
        <v>0</v>
      </c>
    </row>
    <row r="497" spans="1:6" s="4" customFormat="1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s="4" customFormat="1" ht="15" customHeight="1" x14ac:dyDescent="0.25">
      <c r="A498" s="23">
        <v>610</v>
      </c>
      <c r="B498" s="23" t="s">
        <v>5</v>
      </c>
      <c r="C498" s="23">
        <v>1.26</v>
      </c>
      <c r="D498" s="20">
        <v>1.0580000000000001</v>
      </c>
      <c r="E498" s="20">
        <f>0.01777+0.012+0.012</f>
        <v>4.1770000000000002E-2</v>
      </c>
      <c r="F498" s="20">
        <f>C498*0.95-D498-E498</f>
        <v>9.7229999999999789E-2</v>
      </c>
    </row>
    <row r="499" spans="1:6" s="4" customFormat="1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s="4" customFormat="1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0.1</v>
      </c>
      <c r="F500" s="20">
        <v>0</v>
      </c>
    </row>
    <row r="501" spans="1:6" s="4" customFormat="1" ht="14.2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s="4" customFormat="1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f>0.015+0.15</f>
        <v>0.16499999999999998</v>
      </c>
      <c r="F502" s="20">
        <v>0</v>
      </c>
    </row>
    <row r="503" spans="1:6" s="4" customFormat="1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f>0.1595+0.06+0.04</f>
        <v>0.25950000000000001</v>
      </c>
      <c r="F503" s="20">
        <v>0</v>
      </c>
    </row>
    <row r="504" spans="1:6" s="4" customFormat="1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f>0.012+0.04+0.185</f>
        <v>0.23699999999999999</v>
      </c>
      <c r="F504" s="20">
        <f>C504*0.95-D504-E504</f>
        <v>6.2999999999999834E-2</v>
      </c>
    </row>
    <row r="505" spans="1:6" s="4" customFormat="1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s="4" customFormat="1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s="4" customFormat="1" ht="15" customHeight="1" x14ac:dyDescent="0.25">
      <c r="A507" s="23">
        <v>620</v>
      </c>
      <c r="B507" s="23" t="s">
        <v>5</v>
      </c>
      <c r="C507" s="23">
        <v>0.8</v>
      </c>
      <c r="D507" s="20">
        <v>0</v>
      </c>
      <c r="E507" s="20">
        <v>0.1</v>
      </c>
      <c r="F507" s="20">
        <f>C507*0.95-E507</f>
        <v>0.66</v>
      </c>
    </row>
    <row r="508" spans="1:6" s="4" customFormat="1" ht="15" customHeight="1" x14ac:dyDescent="0.25">
      <c r="A508" s="23">
        <v>621</v>
      </c>
      <c r="B508" s="23" t="s">
        <v>5</v>
      </c>
      <c r="C508" s="23">
        <v>1.26</v>
      </c>
      <c r="D508" s="20">
        <v>0.54959999999999998</v>
      </c>
      <c r="E508" s="20">
        <v>1.4999999999999999E-2</v>
      </c>
      <c r="F508" s="20">
        <f>C508*0.95-D508-E508</f>
        <v>0.63239999999999985</v>
      </c>
    </row>
    <row r="509" spans="1:6" s="4" customFormat="1" ht="15" customHeight="1" x14ac:dyDescent="0.25">
      <c r="A509" s="23">
        <v>622</v>
      </c>
      <c r="B509" s="23" t="s">
        <v>5</v>
      </c>
      <c r="C509" s="23">
        <v>0.63</v>
      </c>
      <c r="D509" s="20">
        <v>0.47499999999999998</v>
      </c>
      <c r="E509" s="20">
        <v>0.05</v>
      </c>
      <c r="F509" s="20">
        <v>7.349999999999994E-2</v>
      </c>
    </row>
    <row r="510" spans="1:6" s="4" customFormat="1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s="4" customFormat="1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f>0.07+0.12</f>
        <v>0.19</v>
      </c>
      <c r="F511" s="20">
        <v>4.9999999999999878E-2</v>
      </c>
    </row>
    <row r="512" spans="1:6" s="4" customFormat="1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s="4" customFormat="1" ht="15" customHeight="1" x14ac:dyDescent="0.25">
      <c r="A513" s="23">
        <v>627</v>
      </c>
      <c r="B513" s="23" t="s">
        <v>5</v>
      </c>
      <c r="C513" s="23">
        <v>0.4</v>
      </c>
      <c r="D513" s="20">
        <v>0.38500000000000001</v>
      </c>
      <c r="E513" s="20">
        <v>1.4999999999999999E-2</v>
      </c>
      <c r="F513" s="20">
        <v>0</v>
      </c>
    </row>
    <row r="514" spans="1:6" s="4" customFormat="1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s="4" customFormat="1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s="4" customFormat="1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s="4" customFormat="1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s="4" customFormat="1" ht="15" customHeight="1" x14ac:dyDescent="0.25">
      <c r="A518" s="23">
        <v>633</v>
      </c>
      <c r="B518" s="23" t="s">
        <v>5</v>
      </c>
      <c r="C518" s="23">
        <v>0.4</v>
      </c>
      <c r="D518" s="20">
        <v>0.42499999999999999</v>
      </c>
      <c r="E518" s="20">
        <v>0</v>
      </c>
      <c r="F518" s="20">
        <v>0</v>
      </c>
    </row>
    <row r="519" spans="1:6" s="4" customFormat="1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s="4" customFormat="1" ht="15" customHeight="1" x14ac:dyDescent="0.25">
      <c r="A520" s="23">
        <v>635</v>
      </c>
      <c r="B520" s="23" t="s">
        <v>5</v>
      </c>
      <c r="C520" s="23">
        <v>0.4</v>
      </c>
      <c r="D520" s="20">
        <f>0.351+0.025</f>
        <v>0.376</v>
      </c>
      <c r="E520" s="20">
        <v>3.5000000000000003E-2</v>
      </c>
      <c r="F520" s="20">
        <v>0</v>
      </c>
    </row>
    <row r="521" spans="1:6" s="4" customFormat="1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f>0.045+0.02</f>
        <v>6.5000000000000002E-2</v>
      </c>
      <c r="F521" s="20">
        <f>C521*0.95-D521</f>
        <v>0.18899999999999983</v>
      </c>
    </row>
    <row r="522" spans="1:6" s="4" customFormat="1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s="4" customFormat="1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640</v>
      </c>
      <c r="B524" s="23" t="s">
        <v>5</v>
      </c>
      <c r="C524" s="23">
        <v>0.4</v>
      </c>
      <c r="D524" s="20">
        <v>0.45500000000000002</v>
      </c>
      <c r="E524" s="20">
        <v>3.2000000000000001E-2</v>
      </c>
      <c r="F524" s="20">
        <v>0</v>
      </c>
    </row>
    <row r="525" spans="1:6" s="4" customFormat="1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s="4" customFormat="1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0.2195+0.0144+0.175</f>
        <v>0.40889999999999999</v>
      </c>
      <c r="F526" s="20">
        <v>0</v>
      </c>
    </row>
    <row r="527" spans="1:6" s="4" customFormat="1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s="4" customFormat="1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s="4" customFormat="1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0.15</v>
      </c>
      <c r="F529" s="20">
        <v>0.11999999999999988</v>
      </c>
    </row>
    <row r="530" spans="1:6" s="4" customFormat="1" ht="15" customHeight="1" x14ac:dyDescent="0.25">
      <c r="A530" s="23">
        <v>650</v>
      </c>
      <c r="B530" s="23" t="s">
        <v>5</v>
      </c>
      <c r="C530" s="23">
        <v>0.8</v>
      </c>
      <c r="D530" s="20">
        <f>0.63+0.13</f>
        <v>0.76</v>
      </c>
      <c r="E530" s="20">
        <v>0.13</v>
      </c>
      <c r="F530" s="20">
        <v>0</v>
      </c>
    </row>
    <row r="531" spans="1:6" s="4" customFormat="1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s="4" customFormat="1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s="4" customFormat="1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s="4" customFormat="1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s="4" customFormat="1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s="4" customFormat="1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s="4" customFormat="1" ht="15" customHeight="1" x14ac:dyDescent="0.25">
      <c r="A537" s="23">
        <v>657</v>
      </c>
      <c r="B537" s="23" t="s">
        <v>5</v>
      </c>
      <c r="C537" s="23">
        <v>0.4</v>
      </c>
      <c r="D537" s="20">
        <f>0.278+0.066</f>
        <v>0.34400000000000003</v>
      </c>
      <c r="E537" s="20">
        <v>0</v>
      </c>
      <c r="F537" s="20">
        <f>0.95*C537-D537</f>
        <v>3.5999999999999976E-2</v>
      </c>
    </row>
    <row r="538" spans="1:6" s="4" customFormat="1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0.017+0.007+0.496</f>
        <v>0.52</v>
      </c>
      <c r="F538" s="20">
        <v>0</v>
      </c>
    </row>
    <row r="539" spans="1:6" s="4" customFormat="1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s="4" customFormat="1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f>0.015+0.08</f>
        <v>9.5000000000000001E-2</v>
      </c>
      <c r="F540" s="20">
        <v>0</v>
      </c>
    </row>
    <row r="541" spans="1:6" s="4" customFormat="1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s="4" customFormat="1" ht="15" customHeight="1" x14ac:dyDescent="0.25">
      <c r="A542" s="23">
        <v>662</v>
      </c>
      <c r="B542" s="23" t="s">
        <v>5</v>
      </c>
      <c r="C542" s="23">
        <v>0.63</v>
      </c>
      <c r="D542" s="20">
        <f>0.6065+0.04+0.15</f>
        <v>0.7965000000000001</v>
      </c>
      <c r="E542" s="20">
        <v>1.4999999999999999E-2</v>
      </c>
      <c r="F542" s="20">
        <v>0</v>
      </c>
    </row>
    <row r="543" spans="1:6" s="4" customFormat="1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s="4" customFormat="1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s="4" customFormat="1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s="4" customFormat="1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s="4" customFormat="1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1.3877787807814457E-17</v>
      </c>
    </row>
    <row r="548" spans="1:6" s="4" customFormat="1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0</v>
      </c>
      <c r="F548" s="20">
        <v>0</v>
      </c>
    </row>
    <row r="549" spans="1:6" s="4" customFormat="1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s="4" customFormat="1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s="4" customFormat="1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s="4" customFormat="1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s="4" customFormat="1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s="4" customFormat="1" ht="15" customHeight="1" x14ac:dyDescent="0.25">
      <c r="A554" s="23">
        <v>674</v>
      </c>
      <c r="B554" s="23" t="s">
        <v>5</v>
      </c>
      <c r="C554" s="23">
        <v>0.63</v>
      </c>
      <c r="D554" s="20">
        <v>0.67300000000000004</v>
      </c>
      <c r="E554" s="20">
        <f>0.18+0.035</f>
        <v>0.215</v>
      </c>
      <c r="F554" s="20">
        <v>0</v>
      </c>
    </row>
    <row r="555" spans="1:6" s="4" customFormat="1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1.9999999999997797E-3</v>
      </c>
    </row>
    <row r="556" spans="1:6" s="4" customFormat="1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f>0.09+0.015</f>
        <v>0.105</v>
      </c>
      <c r="F557" s="20">
        <f>C557*0.95-D557-E557</f>
        <v>4.9999999999999906E-3</v>
      </c>
    </row>
    <row r="558" spans="1:6" s="4" customFormat="1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s="4" customFormat="1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f>0.033+0.08+0.5</f>
        <v>0.61299999999999999</v>
      </c>
      <c r="F559" s="20">
        <v>0</v>
      </c>
    </row>
    <row r="560" spans="1:6" s="4" customFormat="1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s="4" customFormat="1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s="4" customFormat="1" ht="15" customHeight="1" x14ac:dyDescent="0.25">
      <c r="A562" s="23">
        <v>683</v>
      </c>
      <c r="B562" s="23" t="s">
        <v>5</v>
      </c>
      <c r="C562" s="23">
        <v>1.26</v>
      </c>
      <c r="D562" s="20">
        <v>1.03</v>
      </c>
      <c r="E562" s="20">
        <v>0.17199999999999999</v>
      </c>
      <c r="F562" s="20">
        <v>0</v>
      </c>
    </row>
    <row r="563" spans="1:6" s="4" customFormat="1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0.24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f>C564*0.95</f>
        <v>1.1969999999999998</v>
      </c>
      <c r="E564" s="20">
        <v>0</v>
      </c>
      <c r="F564" s="20">
        <v>0</v>
      </c>
    </row>
    <row r="565" spans="1:6" s="4" customFormat="1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s="4" customFormat="1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s="4" customFormat="1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s="4" customFormat="1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s="4" customFormat="1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s="4" customFormat="1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s="4" customFormat="1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0</v>
      </c>
      <c r="F571" s="20">
        <v>0.7569999999999999</v>
      </c>
    </row>
    <row r="572" spans="1:6" s="4" customFormat="1" ht="15" customHeight="1" x14ac:dyDescent="0.25">
      <c r="A572" s="23">
        <v>698</v>
      </c>
      <c r="B572" s="23" t="s">
        <v>5</v>
      </c>
      <c r="C572" s="23">
        <v>0.4</v>
      </c>
      <c r="D572" s="20">
        <v>0.39500000000000002</v>
      </c>
      <c r="E572" s="20">
        <v>0</v>
      </c>
      <c r="F572" s="20">
        <v>0</v>
      </c>
    </row>
    <row r="573" spans="1:6" s="4" customFormat="1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s="4" customFormat="1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s="4" customFormat="1" ht="15" customHeight="1" x14ac:dyDescent="0.25">
      <c r="A576" s="23">
        <v>702</v>
      </c>
      <c r="B576" s="23" t="s">
        <v>5</v>
      </c>
      <c r="C576" s="23">
        <v>1.26</v>
      </c>
      <c r="D576" s="20">
        <v>0.96799999999999997</v>
      </c>
      <c r="E576" s="20">
        <v>0.42</v>
      </c>
      <c r="F576" s="20">
        <v>0</v>
      </c>
    </row>
    <row r="577" spans="1:6" s="4" customFormat="1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6" s="4" customFormat="1" ht="15" customHeight="1" x14ac:dyDescent="0.25">
      <c r="A579" s="23">
        <v>706</v>
      </c>
      <c r="B579" s="23" t="s">
        <v>5</v>
      </c>
      <c r="C579" s="23">
        <v>0.4</v>
      </c>
      <c r="D579" s="20">
        <v>0.495</v>
      </c>
      <c r="E579" s="20">
        <v>0.25</v>
      </c>
      <c r="F579" s="20">
        <v>0</v>
      </c>
    </row>
    <row r="580" spans="1:6" s="4" customFormat="1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6" s="4" customFormat="1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6" s="4" customFormat="1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6" s="4" customFormat="1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f>C583*0.95-D583-E583</f>
        <v>0</v>
      </c>
    </row>
    <row r="584" spans="1:6" s="4" customFormat="1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6" s="4" customFormat="1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6" s="4" customFormat="1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0.40799999999999997</v>
      </c>
      <c r="F586" s="20">
        <v>0</v>
      </c>
    </row>
    <row r="587" spans="1:6" s="4" customFormat="1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6" s="4" customFormat="1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6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0.03</v>
      </c>
      <c r="E589" s="27">
        <f>0.015+0.015</f>
        <v>0.03</v>
      </c>
      <c r="F589" s="27">
        <f>C589*0.95-D589-E589</f>
        <v>9.1999999999999998E-2</v>
      </c>
    </row>
    <row r="590" spans="1:6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6" s="4" customFormat="1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6" s="4" customFormat="1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</row>
    <row r="593" spans="1:7" s="4" customFormat="1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7">
        <v>0</v>
      </c>
    </row>
    <row r="594" spans="1:7" s="4" customFormat="1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  <c r="G594" s="18"/>
    </row>
    <row r="595" spans="1:7" s="4" customFormat="1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s="4" customFormat="1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s="4" customFormat="1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s="4" customFormat="1" ht="15" customHeight="1" x14ac:dyDescent="0.25">
      <c r="A599" s="23">
        <v>731</v>
      </c>
      <c r="B599" s="23" t="s">
        <v>5</v>
      </c>
      <c r="C599" s="23">
        <v>1.26</v>
      </c>
      <c r="D599" s="20">
        <f>0.2*2+0.15</f>
        <v>0.55000000000000004</v>
      </c>
      <c r="E599" s="20">
        <f>0.023+0.15</f>
        <v>0.17299999999999999</v>
      </c>
      <c r="F599" s="20">
        <f>C599*0.95-D599</f>
        <v>0.6469999999999998</v>
      </c>
    </row>
    <row r="600" spans="1:7" s="4" customFormat="1" ht="15" customHeight="1" x14ac:dyDescent="0.25">
      <c r="A600" s="31">
        <v>732</v>
      </c>
      <c r="B600" s="23" t="s">
        <v>5</v>
      </c>
      <c r="C600" s="31">
        <v>0.4</v>
      </c>
      <c r="D600" s="31">
        <v>0.33</v>
      </c>
      <c r="E600" s="31">
        <v>0.02</v>
      </c>
      <c r="F600" s="31">
        <f>C600*0.95-D600</f>
        <v>4.9999999999999989E-2</v>
      </c>
    </row>
    <row r="601" spans="1:7" s="4" customFormat="1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s="4" customFormat="1" ht="15" customHeight="1" x14ac:dyDescent="0.25">
      <c r="A602" s="23">
        <v>734</v>
      </c>
      <c r="B602" s="23" t="s">
        <v>5</v>
      </c>
      <c r="C602" s="23">
        <v>1.26</v>
      </c>
      <c r="D602" s="20">
        <v>1.31</v>
      </c>
      <c r="E602" s="20">
        <v>5.0000000000000001E-3</v>
      </c>
      <c r="F602" s="20">
        <v>0</v>
      </c>
    </row>
    <row r="603" spans="1:7" s="4" customFormat="1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f>0.015+0.008</f>
        <v>2.3E-2</v>
      </c>
      <c r="F603" s="20">
        <f>C603*0.95-E603</f>
        <v>0.129</v>
      </c>
      <c r="G603" s="16"/>
    </row>
    <row r="604" spans="1:7" s="4" customFormat="1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s="4" customFormat="1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s="4" customFormat="1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s="4" customFormat="1" x14ac:dyDescent="0.25">
      <c r="A607" s="27">
        <v>739</v>
      </c>
      <c r="B607" s="28" t="s">
        <v>5</v>
      </c>
      <c r="C607" s="27">
        <v>0.8</v>
      </c>
      <c r="D607" s="27">
        <v>0.68500000000000005</v>
      </c>
      <c r="E607" s="20">
        <v>0</v>
      </c>
      <c r="F607" s="20">
        <f>C607*0.95-D607-E607</f>
        <v>7.4999999999999956E-2</v>
      </c>
    </row>
    <row r="608" spans="1:7" s="4" customFormat="1" ht="15" customHeight="1" x14ac:dyDescent="0.25">
      <c r="A608" s="27">
        <v>741</v>
      </c>
      <c r="B608" s="28" t="s">
        <v>5</v>
      </c>
      <c r="C608" s="27">
        <v>0.2</v>
      </c>
      <c r="D608" s="27">
        <v>0.24</v>
      </c>
      <c r="E608" s="20">
        <v>0</v>
      </c>
      <c r="F608" s="27">
        <v>0</v>
      </c>
    </row>
    <row r="609" spans="1:6" s="4" customFormat="1" ht="15" customHeight="1" x14ac:dyDescent="0.25">
      <c r="A609" s="23">
        <v>742</v>
      </c>
      <c r="B609" s="23" t="s">
        <v>5</v>
      </c>
      <c r="C609" s="23">
        <v>1.26</v>
      </c>
      <c r="D609" s="20">
        <v>1.008</v>
      </c>
      <c r="E609" s="20">
        <v>0</v>
      </c>
      <c r="F609" s="20">
        <v>0.189</v>
      </c>
    </row>
    <row r="610" spans="1:6" s="4" customFormat="1" ht="15" customHeight="1" x14ac:dyDescent="0.25">
      <c r="A610" s="23">
        <v>744</v>
      </c>
      <c r="B610" s="23" t="s">
        <v>5</v>
      </c>
      <c r="C610" s="23">
        <v>2</v>
      </c>
      <c r="D610" s="20">
        <v>1.6</v>
      </c>
      <c r="E610" s="20">
        <v>0.54900000000000004</v>
      </c>
      <c r="F610" s="20">
        <v>0</v>
      </c>
    </row>
    <row r="611" spans="1:6" s="4" customFormat="1" ht="15" customHeight="1" x14ac:dyDescent="0.25">
      <c r="A611" s="23">
        <v>745</v>
      </c>
      <c r="B611" s="23" t="s">
        <v>5</v>
      </c>
      <c r="C611" s="23">
        <v>0.25</v>
      </c>
      <c r="D611" s="20">
        <v>0.2</v>
      </c>
      <c r="E611" s="20">
        <v>0</v>
      </c>
      <c r="F611" s="20">
        <f>C611*0.95-D611-E611</f>
        <v>3.7499999999999978E-2</v>
      </c>
    </row>
    <row r="612" spans="1:6" s="4" customFormat="1" ht="15" customHeight="1" x14ac:dyDescent="0.25">
      <c r="A612" s="23">
        <v>746</v>
      </c>
      <c r="B612" s="23" t="s">
        <v>5</v>
      </c>
      <c r="C612" s="23">
        <v>2</v>
      </c>
      <c r="D612" s="20">
        <v>1.212</v>
      </c>
      <c r="E612" s="20">
        <v>0.68799999999999994</v>
      </c>
      <c r="F612" s="20">
        <v>0</v>
      </c>
    </row>
    <row r="613" spans="1:6" s="4" customFormat="1" ht="15" customHeight="1" x14ac:dyDescent="0.25">
      <c r="A613" s="23">
        <v>747</v>
      </c>
      <c r="B613" s="23" t="s">
        <v>5</v>
      </c>
      <c r="C613" s="23">
        <v>2</v>
      </c>
      <c r="D613" s="20">
        <v>1.4</v>
      </c>
      <c r="E613" s="20">
        <v>0</v>
      </c>
      <c r="F613" s="20">
        <f>C613*0.95-D613-E613</f>
        <v>0.5</v>
      </c>
    </row>
    <row r="614" spans="1:6" s="4" customFormat="1" ht="15" customHeight="1" x14ac:dyDescent="0.25">
      <c r="A614" s="23">
        <v>748</v>
      </c>
      <c r="B614" s="23" t="s">
        <v>5</v>
      </c>
      <c r="C614" s="23">
        <v>0.4</v>
      </c>
      <c r="D614" s="20">
        <v>0.33500000000000002</v>
      </c>
      <c r="E614" s="20">
        <f>0.075+0.015</f>
        <v>0.09</v>
      </c>
      <c r="F614" s="20">
        <v>0</v>
      </c>
    </row>
    <row r="615" spans="1:6" s="4" customFormat="1" ht="15" customHeight="1" x14ac:dyDescent="0.25">
      <c r="A615" s="23">
        <v>749</v>
      </c>
      <c r="B615" s="23" t="s">
        <v>5</v>
      </c>
      <c r="C615" s="23">
        <v>0.4</v>
      </c>
      <c r="D615" s="20">
        <v>0</v>
      </c>
      <c r="E615" s="20">
        <v>0.3</v>
      </c>
      <c r="F615" s="20">
        <f>C615*0.95-E615</f>
        <v>8.0000000000000016E-2</v>
      </c>
    </row>
    <row r="616" spans="1:6" s="4" customFormat="1" ht="15" customHeight="1" x14ac:dyDescent="0.25">
      <c r="A616" s="23">
        <v>750</v>
      </c>
      <c r="B616" s="23" t="s">
        <v>5</v>
      </c>
      <c r="C616" s="23">
        <v>1.26</v>
      </c>
      <c r="D616" s="20">
        <v>0.69</v>
      </c>
      <c r="E616" s="20">
        <f>0.301+0.12</f>
        <v>0.42099999999999999</v>
      </c>
      <c r="F616" s="20">
        <f>C616*0.95-D616-E616</f>
        <v>8.599999999999991E-2</v>
      </c>
    </row>
    <row r="617" spans="1:6" s="4" customFormat="1" ht="15" customHeight="1" x14ac:dyDescent="0.25">
      <c r="A617" s="23">
        <v>752</v>
      </c>
      <c r="B617" s="23" t="s">
        <v>5</v>
      </c>
      <c r="C617" s="23">
        <v>1.26</v>
      </c>
      <c r="D617" s="20">
        <v>1.008</v>
      </c>
      <c r="E617" s="20">
        <v>0</v>
      </c>
      <c r="F617" s="20">
        <v>0.18899999999999983</v>
      </c>
    </row>
    <row r="618" spans="1:6" s="4" customFormat="1" ht="15" customHeight="1" x14ac:dyDescent="0.25">
      <c r="A618" s="23">
        <v>753</v>
      </c>
      <c r="B618" s="23" t="s">
        <v>5</v>
      </c>
      <c r="C618" s="23">
        <v>0.16</v>
      </c>
      <c r="D618" s="20">
        <v>4.4999999999999998E-2</v>
      </c>
      <c r="E618" s="20">
        <v>0</v>
      </c>
      <c r="F618" s="20">
        <f>C618*0.95-D618-E618</f>
        <v>0.107</v>
      </c>
    </row>
    <row r="619" spans="1:6" s="4" customFormat="1" x14ac:dyDescent="0.25">
      <c r="A619" s="23">
        <v>754</v>
      </c>
      <c r="B619" s="23" t="s">
        <v>5</v>
      </c>
      <c r="C619" s="23">
        <v>0.4</v>
      </c>
      <c r="D619" s="20">
        <v>0.38</v>
      </c>
      <c r="E619" s="20">
        <v>0</v>
      </c>
      <c r="F619" s="20">
        <v>0</v>
      </c>
    </row>
    <row r="620" spans="1:6" s="4" customFormat="1" ht="15" customHeight="1" x14ac:dyDescent="0.25">
      <c r="A620" s="23">
        <v>755</v>
      </c>
      <c r="B620" s="23" t="s">
        <v>5</v>
      </c>
      <c r="C620" s="23">
        <v>0.16</v>
      </c>
      <c r="D620" s="20">
        <v>0.12</v>
      </c>
      <c r="E620" s="20">
        <f>0.015+0.09</f>
        <v>0.105</v>
      </c>
      <c r="F620" s="20">
        <v>0</v>
      </c>
    </row>
    <row r="621" spans="1:6" s="4" customFormat="1" ht="15" customHeight="1" x14ac:dyDescent="0.25">
      <c r="A621" s="23">
        <v>756</v>
      </c>
      <c r="B621" s="23" t="s">
        <v>5</v>
      </c>
      <c r="C621" s="23">
        <v>1.26</v>
      </c>
      <c r="D621" s="20">
        <v>1.008</v>
      </c>
      <c r="E621" s="20">
        <v>0</v>
      </c>
      <c r="F621" s="20">
        <v>0.18899999999999983</v>
      </c>
    </row>
    <row r="622" spans="1:6" s="4" customFormat="1" ht="15" customHeight="1" x14ac:dyDescent="0.25">
      <c r="A622" s="23">
        <v>758</v>
      </c>
      <c r="B622" s="23" t="s">
        <v>5</v>
      </c>
      <c r="C622" s="23">
        <v>1.26</v>
      </c>
      <c r="D622" s="20">
        <v>1.1850000000000001</v>
      </c>
      <c r="E622" s="20">
        <v>2.9000000000000001E-2</v>
      </c>
      <c r="F622" s="20">
        <v>0</v>
      </c>
    </row>
    <row r="623" spans="1:6" s="4" customFormat="1" ht="15" customHeight="1" x14ac:dyDescent="0.25">
      <c r="A623" s="23">
        <v>759</v>
      </c>
      <c r="B623" s="23" t="s">
        <v>5</v>
      </c>
      <c r="C623" s="23">
        <v>0.16</v>
      </c>
      <c r="D623" s="20">
        <v>0.03</v>
      </c>
      <c r="E623" s="20">
        <v>0.02</v>
      </c>
      <c r="F623" s="20">
        <f>C623*0.95-D623</f>
        <v>0.122</v>
      </c>
    </row>
    <row r="624" spans="1:6" s="4" customFormat="1" x14ac:dyDescent="0.25">
      <c r="A624" s="23">
        <v>760</v>
      </c>
      <c r="B624" s="23" t="s">
        <v>5</v>
      </c>
      <c r="C624" s="23">
        <v>1.26</v>
      </c>
      <c r="D624" s="20">
        <v>1.2177999999999998</v>
      </c>
      <c r="E624" s="20">
        <v>0</v>
      </c>
      <c r="F624" s="20">
        <v>0</v>
      </c>
    </row>
    <row r="625" spans="1:6" s="4" customFormat="1" ht="15" customHeight="1" x14ac:dyDescent="0.25">
      <c r="A625" s="23">
        <v>761</v>
      </c>
      <c r="B625" s="23" t="s">
        <v>5</v>
      </c>
      <c r="C625" s="23">
        <v>0.16</v>
      </c>
      <c r="D625" s="20">
        <v>0.12</v>
      </c>
      <c r="E625" s="20">
        <v>1.4999999999999999E-2</v>
      </c>
      <c r="F625" s="20">
        <f>C625*0.95-D625-E625</f>
        <v>1.7000000000000001E-2</v>
      </c>
    </row>
    <row r="626" spans="1:6" s="4" customFormat="1" ht="15" customHeight="1" x14ac:dyDescent="0.25">
      <c r="A626" s="23">
        <v>762</v>
      </c>
      <c r="B626" s="23" t="s">
        <v>5</v>
      </c>
      <c r="C626" s="23">
        <v>0.5</v>
      </c>
      <c r="D626" s="20">
        <v>0.2</v>
      </c>
      <c r="E626" s="20">
        <v>0</v>
      </c>
      <c r="F626" s="20">
        <f>C626*0.95-D626-E626</f>
        <v>0.27499999999999997</v>
      </c>
    </row>
    <row r="627" spans="1:6" s="4" customFormat="1" ht="15" customHeight="1" x14ac:dyDescent="0.25">
      <c r="A627" s="23">
        <v>763</v>
      </c>
      <c r="B627" s="23" t="s">
        <v>5</v>
      </c>
      <c r="C627" s="23">
        <v>0.1</v>
      </c>
      <c r="D627" s="20">
        <f>C627*0.95+0.035</f>
        <v>0.13</v>
      </c>
      <c r="E627" s="20">
        <v>0</v>
      </c>
      <c r="F627" s="20">
        <v>0</v>
      </c>
    </row>
    <row r="628" spans="1:6" s="4" customFormat="1" ht="15" customHeight="1" x14ac:dyDescent="0.25">
      <c r="A628" s="23">
        <v>764</v>
      </c>
      <c r="B628" s="23" t="s">
        <v>5</v>
      </c>
      <c r="C628" s="23">
        <v>0.25</v>
      </c>
      <c r="D628" s="20">
        <v>0.21</v>
      </c>
      <c r="E628" s="20">
        <v>0.03</v>
      </c>
      <c r="F628" s="20">
        <v>0</v>
      </c>
    </row>
    <row r="629" spans="1:6" s="4" customFormat="1" ht="15" customHeight="1" x14ac:dyDescent="0.25">
      <c r="A629" s="23">
        <v>766</v>
      </c>
      <c r="B629" s="23" t="s">
        <v>5</v>
      </c>
      <c r="C629" s="23">
        <v>1.26</v>
      </c>
      <c r="D629" s="20">
        <v>0.73399999999999976</v>
      </c>
      <c r="E629" s="20">
        <v>0.46300000000000002</v>
      </c>
      <c r="F629" s="20">
        <v>0</v>
      </c>
    </row>
    <row r="630" spans="1:6" s="4" customFormat="1" ht="15" customHeight="1" x14ac:dyDescent="0.25">
      <c r="A630" s="31">
        <v>767</v>
      </c>
      <c r="B630" s="23" t="s">
        <v>5</v>
      </c>
      <c r="C630" s="32">
        <v>2</v>
      </c>
      <c r="D630" s="33">
        <f>0.98*2</f>
        <v>1.96</v>
      </c>
      <c r="E630" s="31">
        <v>0</v>
      </c>
      <c r="F630" s="31">
        <v>0</v>
      </c>
    </row>
    <row r="631" spans="1:6" s="4" customFormat="1" ht="15" customHeight="1" x14ac:dyDescent="0.25">
      <c r="A631" s="23">
        <v>768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0.18899999999999983</v>
      </c>
    </row>
    <row r="632" spans="1:6" s="4" customFormat="1" ht="15" customHeight="1" x14ac:dyDescent="0.25">
      <c r="A632" s="23">
        <v>770</v>
      </c>
      <c r="B632" s="23" t="s">
        <v>5</v>
      </c>
      <c r="C632" s="23">
        <v>1.26</v>
      </c>
      <c r="D632" s="20">
        <v>0</v>
      </c>
      <c r="E632" s="20">
        <v>1.5</v>
      </c>
      <c r="F632" s="20">
        <v>0</v>
      </c>
    </row>
    <row r="633" spans="1:6" s="4" customFormat="1" ht="15" customHeight="1" x14ac:dyDescent="0.25">
      <c r="A633" s="23">
        <v>771</v>
      </c>
      <c r="B633" s="23" t="s">
        <v>5</v>
      </c>
      <c r="C633" s="23">
        <v>0.8</v>
      </c>
      <c r="D633" s="20">
        <v>3.5000000000000003E-2</v>
      </c>
      <c r="E633" s="20">
        <v>0.15</v>
      </c>
      <c r="F633" s="20">
        <f>C633*0.95-D633-E633</f>
        <v>0.57499999999999996</v>
      </c>
    </row>
    <row r="634" spans="1:6" s="4" customFormat="1" ht="15" customHeight="1" x14ac:dyDescent="0.25">
      <c r="A634" s="23">
        <v>774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0.189</v>
      </c>
    </row>
    <row r="635" spans="1:6" s="4" customFormat="1" ht="15" customHeight="1" x14ac:dyDescent="0.25">
      <c r="A635" s="31">
        <v>775</v>
      </c>
      <c r="B635" s="23" t="s">
        <v>5</v>
      </c>
      <c r="C635" s="31">
        <v>0.4</v>
      </c>
      <c r="D635" s="31">
        <v>0</v>
      </c>
      <c r="E635" s="31">
        <v>0</v>
      </c>
      <c r="F635" s="31">
        <f>C635*0.95</f>
        <v>0.38</v>
      </c>
    </row>
    <row r="636" spans="1:6" s="4" customFormat="1" ht="15" customHeight="1" x14ac:dyDescent="0.25">
      <c r="A636" s="23">
        <v>777</v>
      </c>
      <c r="B636" s="23" t="s">
        <v>5</v>
      </c>
      <c r="C636" s="23">
        <v>0.16</v>
      </c>
      <c r="D636" s="20">
        <v>0.03</v>
      </c>
      <c r="E636" s="20">
        <f>0.1+0.1</f>
        <v>0.2</v>
      </c>
      <c r="F636" s="20">
        <v>0</v>
      </c>
    </row>
    <row r="637" spans="1:6" s="4" customFormat="1" ht="15" customHeight="1" x14ac:dyDescent="0.25">
      <c r="A637" s="23">
        <v>778</v>
      </c>
      <c r="B637" s="23" t="s">
        <v>5</v>
      </c>
      <c r="C637" s="23">
        <v>0.63</v>
      </c>
      <c r="D637" s="20">
        <v>0.6</v>
      </c>
      <c r="E637" s="20">
        <v>0</v>
      </c>
      <c r="F637" s="20">
        <v>0</v>
      </c>
    </row>
    <row r="638" spans="1:6" s="4" customFormat="1" ht="15" customHeight="1" x14ac:dyDescent="0.25">
      <c r="A638" s="23">
        <v>779</v>
      </c>
      <c r="B638" s="23" t="s">
        <v>5</v>
      </c>
      <c r="C638" s="31">
        <v>0.8</v>
      </c>
      <c r="D638" s="31">
        <v>0.3</v>
      </c>
      <c r="E638" s="20">
        <v>0.15</v>
      </c>
      <c r="F638" s="31">
        <f>C638*0.95-D638-E638</f>
        <v>0.31000000000000005</v>
      </c>
    </row>
    <row r="639" spans="1:6" s="4" customFormat="1" ht="15" customHeight="1" x14ac:dyDescent="0.25">
      <c r="A639" s="23">
        <v>781</v>
      </c>
      <c r="B639" s="23" t="s">
        <v>5</v>
      </c>
      <c r="C639" s="23">
        <v>1.26</v>
      </c>
      <c r="D639" s="20">
        <f>0.78+0.2479</f>
        <v>1.0279</v>
      </c>
      <c r="E639" s="20">
        <v>0</v>
      </c>
      <c r="F639" s="20">
        <f>C639*0.95-D639-E639</f>
        <v>0.16909999999999981</v>
      </c>
    </row>
    <row r="640" spans="1:6" s="4" customFormat="1" ht="15" customHeight="1" x14ac:dyDescent="0.25">
      <c r="A640" s="23">
        <v>782</v>
      </c>
      <c r="B640" s="23" t="s">
        <v>5</v>
      </c>
      <c r="C640" s="23">
        <v>1.26</v>
      </c>
      <c r="D640" s="20">
        <v>0.99699999999999989</v>
      </c>
      <c r="E640" s="20">
        <v>0.21000000000000002</v>
      </c>
      <c r="F640" s="20">
        <v>0</v>
      </c>
    </row>
    <row r="641" spans="1:6" s="4" customFormat="1" ht="15" customHeight="1" x14ac:dyDescent="0.25">
      <c r="A641" s="23">
        <v>784</v>
      </c>
      <c r="B641" s="23" t="s">
        <v>5</v>
      </c>
      <c r="C641" s="23">
        <v>2</v>
      </c>
      <c r="D641" s="20">
        <v>1.49</v>
      </c>
      <c r="E641" s="20">
        <v>0</v>
      </c>
      <c r="F641" s="20">
        <f>C641*0.95-D641-E641</f>
        <v>0.40999999999999992</v>
      </c>
    </row>
    <row r="642" spans="1:6" s="4" customFormat="1" ht="15" customHeight="1" x14ac:dyDescent="0.25">
      <c r="A642" s="23">
        <v>785</v>
      </c>
      <c r="B642" s="23" t="s">
        <v>5</v>
      </c>
      <c r="C642" s="23">
        <v>0.4</v>
      </c>
      <c r="D642" s="20">
        <v>0.15</v>
      </c>
      <c r="E642" s="20">
        <v>0</v>
      </c>
      <c r="F642" s="20">
        <f>C642*0.95-D642-E642</f>
        <v>0.23</v>
      </c>
    </row>
    <row r="643" spans="1:6" s="4" customFormat="1" ht="15" customHeight="1" x14ac:dyDescent="0.25">
      <c r="A643" s="23">
        <v>786</v>
      </c>
      <c r="B643" s="23" t="s">
        <v>5</v>
      </c>
      <c r="C643" s="23">
        <v>2</v>
      </c>
      <c r="D643" s="20">
        <v>1.171</v>
      </c>
      <c r="E643" s="20">
        <v>0</v>
      </c>
      <c r="F643" s="20">
        <f>C643*0.95-D643-E643</f>
        <v>0.72899999999999987</v>
      </c>
    </row>
    <row r="644" spans="1:6" s="4" customFormat="1" ht="15" customHeight="1" x14ac:dyDescent="0.25">
      <c r="A644" s="23">
        <v>788</v>
      </c>
      <c r="B644" s="23" t="s">
        <v>5</v>
      </c>
      <c r="C644" s="23">
        <v>2</v>
      </c>
      <c r="D644" s="20">
        <f>1.6+0.3</f>
        <v>1.9000000000000001</v>
      </c>
      <c r="E644" s="20">
        <f>0.1+0.3</f>
        <v>0.4</v>
      </c>
      <c r="F644" s="20">
        <f>C644*0.95-D644</f>
        <v>0</v>
      </c>
    </row>
    <row r="645" spans="1:6" s="4" customFormat="1" ht="15" customHeight="1" x14ac:dyDescent="0.25">
      <c r="A645" s="23">
        <v>790</v>
      </c>
      <c r="B645" s="23" t="s">
        <v>5</v>
      </c>
      <c r="C645" s="23">
        <v>1.26</v>
      </c>
      <c r="D645" s="20">
        <f>1.008+0.395</f>
        <v>1.403</v>
      </c>
      <c r="E645" s="20">
        <f>0.06+0.395</f>
        <v>0.45500000000000002</v>
      </c>
      <c r="F645" s="20">
        <v>0</v>
      </c>
    </row>
    <row r="646" spans="1:6" s="4" customFormat="1" ht="15" customHeight="1" x14ac:dyDescent="0.25">
      <c r="A646" s="23">
        <v>792</v>
      </c>
      <c r="B646" s="23" t="s">
        <v>5</v>
      </c>
      <c r="C646" s="23">
        <v>2</v>
      </c>
      <c r="D646" s="20">
        <v>1.6</v>
      </c>
      <c r="E646" s="20">
        <v>6.9000000000000006E-2</v>
      </c>
      <c r="F646" s="20">
        <f>C646*0.95-D646-E646</f>
        <v>0.23099999999999982</v>
      </c>
    </row>
    <row r="647" spans="1:6" s="4" customFormat="1" ht="15" customHeight="1" x14ac:dyDescent="0.25">
      <c r="A647" s="23">
        <v>794</v>
      </c>
      <c r="B647" s="23" t="s">
        <v>5</v>
      </c>
      <c r="C647" s="23">
        <v>0.63</v>
      </c>
      <c r="D647" s="20">
        <v>1.3540000000000001</v>
      </c>
      <c r="E647" s="20">
        <v>0</v>
      </c>
      <c r="F647" s="20">
        <v>0</v>
      </c>
    </row>
    <row r="648" spans="1:6" s="4" customFormat="1" ht="15" customHeight="1" x14ac:dyDescent="0.25">
      <c r="A648" s="23">
        <v>796</v>
      </c>
      <c r="B648" s="23" t="s">
        <v>5</v>
      </c>
      <c r="C648" s="23">
        <v>1.26</v>
      </c>
      <c r="D648" s="20">
        <v>0.92900000000000005</v>
      </c>
      <c r="E648" s="20">
        <v>0.318</v>
      </c>
      <c r="F648" s="20">
        <v>0</v>
      </c>
    </row>
    <row r="649" spans="1:6" s="4" customFormat="1" ht="15" customHeight="1" x14ac:dyDescent="0.25">
      <c r="A649" s="23">
        <v>797</v>
      </c>
      <c r="B649" s="23" t="s">
        <v>5</v>
      </c>
      <c r="C649" s="23">
        <v>0.16</v>
      </c>
      <c r="D649" s="20">
        <f>C649*0.95</f>
        <v>0.152</v>
      </c>
      <c r="E649" s="20">
        <v>0</v>
      </c>
      <c r="F649" s="20">
        <v>0</v>
      </c>
    </row>
    <row r="650" spans="1:6" s="4" customFormat="1" ht="15" customHeight="1" x14ac:dyDescent="0.25">
      <c r="A650" s="23">
        <v>798</v>
      </c>
      <c r="B650" s="23" t="s">
        <v>5</v>
      </c>
      <c r="C650" s="23">
        <v>1.26</v>
      </c>
      <c r="D650" s="20">
        <v>0.57299999999999984</v>
      </c>
      <c r="E650" s="20">
        <v>0.624</v>
      </c>
      <c r="F650" s="20">
        <v>0</v>
      </c>
    </row>
    <row r="651" spans="1:6" s="4" customFormat="1" ht="15" customHeight="1" x14ac:dyDescent="0.25">
      <c r="A651" s="23">
        <v>800</v>
      </c>
      <c r="B651" s="23" t="s">
        <v>5</v>
      </c>
      <c r="C651" s="23">
        <v>0.5</v>
      </c>
      <c r="D651" s="20">
        <v>0.3</v>
      </c>
      <c r="E651" s="20">
        <v>0</v>
      </c>
      <c r="F651" s="20">
        <v>0.17499999999999999</v>
      </c>
    </row>
    <row r="652" spans="1:6" s="4" customFormat="1" ht="15" customHeight="1" x14ac:dyDescent="0.25">
      <c r="A652" s="32">
        <v>801</v>
      </c>
      <c r="B652" s="23" t="s">
        <v>5</v>
      </c>
      <c r="C652" s="31">
        <v>0.25</v>
      </c>
      <c r="D652" s="31">
        <v>0</v>
      </c>
      <c r="E652" s="31">
        <v>0</v>
      </c>
      <c r="F652" s="31">
        <v>0.24</v>
      </c>
    </row>
    <row r="653" spans="1:6" s="4" customFormat="1" ht="15" customHeight="1" x14ac:dyDescent="0.25">
      <c r="A653" s="23">
        <v>802</v>
      </c>
      <c r="B653" s="23" t="s">
        <v>5</v>
      </c>
      <c r="C653" s="23">
        <v>0.63</v>
      </c>
      <c r="D653" s="20">
        <v>0.14849999999999991</v>
      </c>
      <c r="E653" s="20">
        <v>0.45</v>
      </c>
      <c r="F653" s="20">
        <v>0</v>
      </c>
    </row>
    <row r="654" spans="1:6" s="4" customFormat="1" ht="15" customHeight="1" x14ac:dyDescent="0.25">
      <c r="A654" s="32">
        <v>803</v>
      </c>
      <c r="B654" s="23" t="s">
        <v>5</v>
      </c>
      <c r="C654" s="31">
        <v>0.16</v>
      </c>
      <c r="D654" s="31">
        <v>0</v>
      </c>
      <c r="E654" s="31">
        <v>0</v>
      </c>
      <c r="F654" s="31">
        <v>0.15</v>
      </c>
    </row>
    <row r="655" spans="1:6" s="4" customFormat="1" ht="15" customHeight="1" x14ac:dyDescent="0.25">
      <c r="A655" s="23">
        <v>804</v>
      </c>
      <c r="B655" s="23" t="s">
        <v>5</v>
      </c>
      <c r="C655" s="23">
        <v>1.26</v>
      </c>
      <c r="D655" s="20">
        <v>0.79700000000000004</v>
      </c>
      <c r="E655" s="20">
        <v>0.4</v>
      </c>
      <c r="F655" s="20">
        <v>0</v>
      </c>
    </row>
    <row r="656" spans="1:6" s="4" customFormat="1" ht="15" customHeight="1" x14ac:dyDescent="0.25">
      <c r="A656" s="23">
        <v>806</v>
      </c>
      <c r="B656" s="23" t="s">
        <v>5</v>
      </c>
      <c r="C656" s="23">
        <v>0.4</v>
      </c>
      <c r="D656" s="20">
        <v>0.32000000000000006</v>
      </c>
      <c r="E656" s="20">
        <f>0.045+0.015+0.015</f>
        <v>7.4999999999999997E-2</v>
      </c>
      <c r="F656" s="20">
        <v>0</v>
      </c>
    </row>
    <row r="657" spans="1:6" s="4" customFormat="1" ht="15" customHeight="1" x14ac:dyDescent="0.25">
      <c r="A657" s="23">
        <v>807</v>
      </c>
      <c r="B657" s="23" t="s">
        <v>5</v>
      </c>
      <c r="C657" s="23">
        <v>0.8</v>
      </c>
      <c r="D657" s="20">
        <v>0.57999999999999996</v>
      </c>
      <c r="E657" s="20">
        <v>1.4999999999999999E-2</v>
      </c>
      <c r="F657" s="20">
        <f>C657*0.95-D657-E657</f>
        <v>0.16500000000000004</v>
      </c>
    </row>
    <row r="658" spans="1:6" s="4" customFormat="1" ht="15" customHeight="1" x14ac:dyDescent="0.25">
      <c r="A658" s="31">
        <v>809</v>
      </c>
      <c r="B658" s="23" t="s">
        <v>5</v>
      </c>
      <c r="C658" s="32">
        <v>0.4</v>
      </c>
      <c r="D658" s="31">
        <v>0.03</v>
      </c>
      <c r="E658" s="31">
        <v>0</v>
      </c>
      <c r="F658" s="31">
        <f>C658*0.95-D658-E658</f>
        <v>0.35</v>
      </c>
    </row>
    <row r="659" spans="1:6" s="4" customFormat="1" ht="15" customHeight="1" x14ac:dyDescent="0.25">
      <c r="A659" s="23">
        <v>810</v>
      </c>
      <c r="B659" s="23" t="s">
        <v>5</v>
      </c>
      <c r="C659" s="23">
        <v>1.26</v>
      </c>
      <c r="D659" s="20">
        <v>1.1905999999999999</v>
      </c>
      <c r="E659" s="20">
        <v>1.2E-2</v>
      </c>
      <c r="F659" s="20">
        <v>0</v>
      </c>
    </row>
    <row r="660" spans="1:6" s="4" customFormat="1" ht="15" customHeight="1" x14ac:dyDescent="0.25">
      <c r="A660" s="23">
        <v>811</v>
      </c>
      <c r="B660" s="23" t="s">
        <v>5</v>
      </c>
      <c r="C660" s="23">
        <v>2</v>
      </c>
      <c r="D660" s="20">
        <v>0.62</v>
      </c>
      <c r="E660" s="20">
        <v>0</v>
      </c>
      <c r="F660" s="20">
        <v>1.38</v>
      </c>
    </row>
    <row r="661" spans="1:6" s="4" customFormat="1" ht="15" customHeight="1" x14ac:dyDescent="0.25">
      <c r="A661" s="23">
        <v>812</v>
      </c>
      <c r="B661" s="23" t="s">
        <v>5</v>
      </c>
      <c r="C661" s="23">
        <v>1.26</v>
      </c>
      <c r="D661" s="20">
        <v>0.5</v>
      </c>
      <c r="E661" s="20">
        <v>0.95</v>
      </c>
      <c r="F661" s="20">
        <v>0</v>
      </c>
    </row>
    <row r="662" spans="1:6" s="4" customFormat="1" ht="15" customHeight="1" x14ac:dyDescent="0.25">
      <c r="A662" s="23">
        <v>814</v>
      </c>
      <c r="B662" s="23" t="s">
        <v>5</v>
      </c>
      <c r="C662" s="23">
        <v>0.4</v>
      </c>
      <c r="D662" s="20">
        <f>0.38+0.1</f>
        <v>0.48</v>
      </c>
      <c r="E662" s="20">
        <v>0.33600000000000002</v>
      </c>
      <c r="F662" s="20">
        <v>0</v>
      </c>
    </row>
    <row r="663" spans="1:6" s="4" customFormat="1" ht="15" customHeight="1" x14ac:dyDescent="0.25">
      <c r="A663" s="23">
        <v>816</v>
      </c>
      <c r="B663" s="23" t="s">
        <v>5</v>
      </c>
      <c r="C663" s="23">
        <v>1.26</v>
      </c>
      <c r="D663" s="20">
        <v>0</v>
      </c>
      <c r="E663" s="20">
        <v>0.68</v>
      </c>
      <c r="F663" s="20">
        <v>0.51699999999999979</v>
      </c>
    </row>
    <row r="664" spans="1:6" s="4" customFormat="1" ht="15" customHeight="1" x14ac:dyDescent="0.25">
      <c r="A664" s="23">
        <v>818</v>
      </c>
      <c r="B664" s="23" t="s">
        <v>5</v>
      </c>
      <c r="C664" s="23">
        <v>1.26</v>
      </c>
      <c r="D664" s="20">
        <v>1.38</v>
      </c>
      <c r="E664" s="20">
        <v>0</v>
      </c>
      <c r="F664" s="20">
        <v>1.6999999999999904E-2</v>
      </c>
    </row>
    <row r="665" spans="1:6" s="4" customFormat="1" ht="15" customHeight="1" x14ac:dyDescent="0.25">
      <c r="A665" s="23">
        <v>820</v>
      </c>
      <c r="B665" s="23" t="s">
        <v>5</v>
      </c>
      <c r="C665" s="23">
        <v>0.32</v>
      </c>
      <c r="D665" s="20">
        <v>0.1</v>
      </c>
      <c r="E665" s="20">
        <v>0.2</v>
      </c>
      <c r="F665" s="20">
        <v>3.9999999999999758E-3</v>
      </c>
    </row>
    <row r="666" spans="1:6" s="4" customFormat="1" ht="15" customHeight="1" x14ac:dyDescent="0.25">
      <c r="A666" s="23">
        <v>822</v>
      </c>
      <c r="B666" s="23" t="s">
        <v>5</v>
      </c>
      <c r="C666" s="23">
        <v>0.63</v>
      </c>
      <c r="D666" s="20">
        <v>0.09</v>
      </c>
      <c r="E666" s="20">
        <f>0.063+0.09</f>
        <v>0.153</v>
      </c>
      <c r="F666" s="20">
        <f>C666*0.95-D666-E666</f>
        <v>0.35549999999999993</v>
      </c>
    </row>
    <row r="667" spans="1:6" s="4" customFormat="1" ht="15" customHeight="1" x14ac:dyDescent="0.25">
      <c r="A667" s="23">
        <v>824</v>
      </c>
      <c r="B667" s="23" t="s">
        <v>5</v>
      </c>
      <c r="C667" s="23">
        <v>1.26</v>
      </c>
      <c r="D667" s="20">
        <v>0.54800000000000004</v>
      </c>
      <c r="E667" s="20">
        <v>0</v>
      </c>
      <c r="F667" s="20">
        <v>0.6489999999999998</v>
      </c>
    </row>
    <row r="668" spans="1:6" s="4" customFormat="1" ht="15" customHeight="1" x14ac:dyDescent="0.25">
      <c r="A668" s="23">
        <v>826</v>
      </c>
      <c r="B668" s="23" t="s">
        <v>5</v>
      </c>
      <c r="C668" s="23">
        <v>1.26</v>
      </c>
      <c r="D668" s="20">
        <v>1.34</v>
      </c>
      <c r="E668" s="20">
        <v>0</v>
      </c>
      <c r="F668" s="20">
        <v>0</v>
      </c>
    </row>
    <row r="669" spans="1:6" s="4" customFormat="1" ht="15" customHeight="1" x14ac:dyDescent="0.25">
      <c r="A669" s="23">
        <v>830</v>
      </c>
      <c r="B669" s="23" t="s">
        <v>5</v>
      </c>
      <c r="C669" s="23">
        <v>0.4</v>
      </c>
      <c r="D669" s="20">
        <v>0.30000000000000004</v>
      </c>
      <c r="E669" s="20">
        <v>0</v>
      </c>
      <c r="F669" s="20">
        <v>7.999999999999996E-2</v>
      </c>
    </row>
    <row r="670" spans="1:6" s="4" customFormat="1" ht="15" customHeight="1" x14ac:dyDescent="0.25">
      <c r="A670" s="23">
        <v>831</v>
      </c>
      <c r="B670" s="23" t="s">
        <v>5</v>
      </c>
      <c r="C670" s="23">
        <v>1.26</v>
      </c>
      <c r="D670" s="20">
        <f>0.45+0.23+0.15</f>
        <v>0.83000000000000007</v>
      </c>
      <c r="E670" s="20">
        <v>0</v>
      </c>
      <c r="F670" s="20">
        <f>C670*0.95-D670-E670</f>
        <v>0.36699999999999977</v>
      </c>
    </row>
    <row r="671" spans="1:6" s="4" customFormat="1" ht="15" customHeight="1" x14ac:dyDescent="0.25">
      <c r="A671" s="23">
        <v>832</v>
      </c>
      <c r="B671" s="23" t="s">
        <v>5</v>
      </c>
      <c r="C671" s="23">
        <v>0.4</v>
      </c>
      <c r="D671" s="20">
        <f>C671*0.95</f>
        <v>0.38</v>
      </c>
      <c r="E671" s="20">
        <v>0.06</v>
      </c>
      <c r="F671" s="20">
        <v>0</v>
      </c>
    </row>
    <row r="672" spans="1:6" s="4" customFormat="1" ht="15" customHeight="1" x14ac:dyDescent="0.25">
      <c r="A672" s="23">
        <v>834</v>
      </c>
      <c r="B672" s="23" t="s">
        <v>5</v>
      </c>
      <c r="C672" s="23">
        <v>0.8</v>
      </c>
      <c r="D672" s="20">
        <v>0.8</v>
      </c>
      <c r="E672" s="20">
        <v>0</v>
      </c>
      <c r="F672" s="20">
        <v>0</v>
      </c>
    </row>
    <row r="673" spans="1:6" s="4" customFormat="1" ht="15" customHeight="1" x14ac:dyDescent="0.25">
      <c r="A673" s="23">
        <v>838</v>
      </c>
      <c r="B673" s="23" t="s">
        <v>5</v>
      </c>
      <c r="C673" s="23">
        <v>0.8</v>
      </c>
      <c r="D673" s="20">
        <v>0</v>
      </c>
      <c r="E673" s="20">
        <v>0.6</v>
      </c>
      <c r="F673" s="20">
        <v>0.16000000000000003</v>
      </c>
    </row>
    <row r="674" spans="1:6" s="4" customFormat="1" ht="15" customHeight="1" x14ac:dyDescent="0.25">
      <c r="A674" s="23">
        <v>840</v>
      </c>
      <c r="B674" s="23" t="s">
        <v>5</v>
      </c>
      <c r="C674" s="23">
        <v>0.4</v>
      </c>
      <c r="D674" s="20">
        <v>0.41</v>
      </c>
      <c r="E674" s="20">
        <f>0.008+0.008</f>
        <v>1.6E-2</v>
      </c>
      <c r="F674" s="20">
        <v>0</v>
      </c>
    </row>
    <row r="675" spans="1:6" s="4" customFormat="1" ht="15" customHeight="1" x14ac:dyDescent="0.25">
      <c r="A675" s="23">
        <v>842</v>
      </c>
      <c r="B675" s="23" t="s">
        <v>5</v>
      </c>
      <c r="C675" s="23">
        <v>2</v>
      </c>
      <c r="D675" s="20">
        <v>1.6040000000000001</v>
      </c>
      <c r="E675" s="20">
        <v>0.14000000000000001</v>
      </c>
      <c r="F675" s="20">
        <f>C675*0.95-D675-E675</f>
        <v>0.15599999999999981</v>
      </c>
    </row>
    <row r="676" spans="1:6" s="4" customFormat="1" ht="15" customHeight="1" x14ac:dyDescent="0.25">
      <c r="A676" s="23">
        <v>844</v>
      </c>
      <c r="B676" s="23" t="s">
        <v>5</v>
      </c>
      <c r="C676" s="23">
        <v>1.26</v>
      </c>
      <c r="D676" s="20">
        <v>1.2</v>
      </c>
      <c r="E676" s="20">
        <v>7.4999999999999997E-2</v>
      </c>
      <c r="F676" s="20">
        <v>0</v>
      </c>
    </row>
    <row r="677" spans="1:6" s="4" customFormat="1" ht="15" customHeight="1" x14ac:dyDescent="0.25">
      <c r="A677" s="23">
        <v>846</v>
      </c>
      <c r="B677" s="23" t="s">
        <v>5</v>
      </c>
      <c r="C677" s="23">
        <v>2</v>
      </c>
      <c r="D677" s="20">
        <v>1.8</v>
      </c>
      <c r="E677" s="20">
        <v>0</v>
      </c>
      <c r="F677" s="20">
        <v>9.9999999999999867E-2</v>
      </c>
    </row>
    <row r="678" spans="1:6" s="4" customFormat="1" ht="15" customHeight="1" x14ac:dyDescent="0.25">
      <c r="A678" s="23">
        <v>848</v>
      </c>
      <c r="B678" s="23" t="s">
        <v>5</v>
      </c>
      <c r="C678" s="23">
        <v>0.4</v>
      </c>
      <c r="D678" s="20">
        <v>0.30000000000000004</v>
      </c>
      <c r="E678" s="20">
        <v>0</v>
      </c>
      <c r="F678" s="20">
        <v>7.999999999999996E-2</v>
      </c>
    </row>
    <row r="679" spans="1:6" s="4" customFormat="1" ht="15" customHeight="1" x14ac:dyDescent="0.25">
      <c r="A679" s="23">
        <v>852</v>
      </c>
      <c r="B679" s="23" t="s">
        <v>5</v>
      </c>
      <c r="C679" s="23">
        <v>2</v>
      </c>
      <c r="D679" s="20">
        <v>0.2</v>
      </c>
      <c r="E679" s="20">
        <f>0.4</f>
        <v>0.4</v>
      </c>
      <c r="F679" s="20">
        <f>C679*0.95-D679-E679</f>
        <v>1.2999999999999998</v>
      </c>
    </row>
    <row r="680" spans="1:6" s="4" customFormat="1" ht="15" customHeight="1" x14ac:dyDescent="0.25">
      <c r="A680" s="23">
        <v>854</v>
      </c>
      <c r="B680" s="23" t="s">
        <v>5</v>
      </c>
      <c r="C680" s="23">
        <v>1.26</v>
      </c>
      <c r="D680" s="20">
        <v>0.436</v>
      </c>
      <c r="E680" s="20">
        <v>0.4</v>
      </c>
      <c r="F680" s="20">
        <v>0.36099999999999988</v>
      </c>
    </row>
    <row r="681" spans="1:6" s="4" customFormat="1" ht="15" customHeight="1" x14ac:dyDescent="0.25">
      <c r="A681" s="23">
        <v>856</v>
      </c>
      <c r="B681" s="23" t="s">
        <v>5</v>
      </c>
      <c r="C681" s="23">
        <v>1.26</v>
      </c>
      <c r="D681" s="20">
        <v>1.2</v>
      </c>
      <c r="E681" s="20">
        <v>0.36</v>
      </c>
      <c r="F681" s="20">
        <v>0</v>
      </c>
    </row>
    <row r="682" spans="1:6" s="4" customFormat="1" ht="15" customHeight="1" x14ac:dyDescent="0.25">
      <c r="A682" s="23">
        <v>858</v>
      </c>
      <c r="B682" s="23" t="s">
        <v>5</v>
      </c>
      <c r="C682" s="23">
        <v>0.32</v>
      </c>
      <c r="D682" s="20">
        <v>0.3</v>
      </c>
      <c r="E682" s="20">
        <v>0</v>
      </c>
      <c r="F682" s="20">
        <v>4.0000000000000036E-3</v>
      </c>
    </row>
    <row r="683" spans="1:6" s="4" customFormat="1" ht="15" customHeight="1" x14ac:dyDescent="0.25">
      <c r="A683" s="23">
        <v>860</v>
      </c>
      <c r="B683" s="23" t="s">
        <v>5</v>
      </c>
      <c r="C683" s="23">
        <v>0.8</v>
      </c>
      <c r="D683" s="20">
        <v>0</v>
      </c>
      <c r="E683" s="20">
        <v>0.5</v>
      </c>
      <c r="F683" s="20">
        <v>0.26</v>
      </c>
    </row>
    <row r="684" spans="1:6" s="4" customFormat="1" ht="15" customHeight="1" x14ac:dyDescent="0.25">
      <c r="A684" s="23">
        <v>862</v>
      </c>
      <c r="B684" s="23" t="s">
        <v>5</v>
      </c>
      <c r="C684" s="23">
        <v>2</v>
      </c>
      <c r="D684" s="20">
        <v>2</v>
      </c>
      <c r="E684" s="20">
        <v>0</v>
      </c>
      <c r="F684" s="20">
        <v>0</v>
      </c>
    </row>
    <row r="685" spans="1:6" s="4" customFormat="1" ht="15" customHeight="1" x14ac:dyDescent="0.25">
      <c r="A685" s="23">
        <v>864</v>
      </c>
      <c r="B685" s="23" t="s">
        <v>5</v>
      </c>
      <c r="C685" s="23">
        <v>0.16</v>
      </c>
      <c r="D685" s="20">
        <v>0.12</v>
      </c>
      <c r="E685" s="20">
        <f>0.015+0.015</f>
        <v>0.03</v>
      </c>
      <c r="F685" s="20">
        <f>C685*0.95-D685-E685</f>
        <v>2.0000000000000018E-3</v>
      </c>
    </row>
    <row r="686" spans="1:6" s="4" customFormat="1" ht="15" customHeight="1" x14ac:dyDescent="0.25">
      <c r="A686" s="23">
        <v>868</v>
      </c>
      <c r="B686" s="23" t="s">
        <v>5</v>
      </c>
      <c r="C686" s="23">
        <v>1.26</v>
      </c>
      <c r="D686" s="20">
        <v>0</v>
      </c>
      <c r="E686" s="20">
        <v>1.1399999999999999</v>
      </c>
      <c r="F686" s="20">
        <v>5.699999999999994E-2</v>
      </c>
    </row>
    <row r="687" spans="1:6" s="4" customFormat="1" ht="15" customHeight="1" x14ac:dyDescent="0.25">
      <c r="A687" s="23">
        <v>870</v>
      </c>
      <c r="B687" s="23" t="s">
        <v>5</v>
      </c>
      <c r="C687" s="23">
        <v>1.26</v>
      </c>
      <c r="D687" s="20">
        <v>0</v>
      </c>
      <c r="E687" s="20">
        <v>1.18</v>
      </c>
      <c r="F687" s="20">
        <v>1.6999999999999904E-2</v>
      </c>
    </row>
    <row r="688" spans="1:6" s="4" customFormat="1" ht="15" customHeight="1" x14ac:dyDescent="0.25">
      <c r="A688" s="23">
        <v>872</v>
      </c>
      <c r="B688" s="23" t="s">
        <v>5</v>
      </c>
      <c r="C688" s="23">
        <v>0.8</v>
      </c>
      <c r="D688" s="20">
        <v>0</v>
      </c>
      <c r="E688" s="20">
        <f>0.7+0.06</f>
        <v>0.76</v>
      </c>
      <c r="F688" s="20">
        <v>0</v>
      </c>
    </row>
    <row r="689" spans="1:6" s="4" customFormat="1" ht="15" customHeight="1" x14ac:dyDescent="0.25">
      <c r="A689" s="23">
        <v>874</v>
      </c>
      <c r="B689" s="23" t="s">
        <v>5</v>
      </c>
      <c r="C689" s="23">
        <v>0.8</v>
      </c>
      <c r="D689" s="20">
        <v>0.53300000000000003</v>
      </c>
      <c r="E689" s="20">
        <f>0.267+0.15</f>
        <v>0.41700000000000004</v>
      </c>
      <c r="F689" s="20">
        <v>0</v>
      </c>
    </row>
    <row r="690" spans="1:6" s="4" customFormat="1" ht="15" customHeight="1" x14ac:dyDescent="0.25">
      <c r="A690" s="23">
        <v>878</v>
      </c>
      <c r="B690" s="23" t="s">
        <v>5</v>
      </c>
      <c r="C690" s="23">
        <v>1.26</v>
      </c>
      <c r="D690" s="20">
        <v>0.94500000000000006</v>
      </c>
      <c r="E690" s="20">
        <v>0</v>
      </c>
      <c r="F690" s="20">
        <v>0.25199999999999978</v>
      </c>
    </row>
    <row r="691" spans="1:6" s="4" customFormat="1" ht="15" customHeight="1" x14ac:dyDescent="0.25">
      <c r="A691" s="23">
        <v>880</v>
      </c>
      <c r="B691" s="23" t="s">
        <v>5</v>
      </c>
      <c r="C691" s="23">
        <v>1.26</v>
      </c>
      <c r="D691" s="20">
        <f>1.028-0.2</f>
        <v>0.82800000000000007</v>
      </c>
      <c r="E691" s="20">
        <v>0.2</v>
      </c>
      <c r="F691" s="20">
        <f>C691*0.95-D691-E691</f>
        <v>0.16899999999999976</v>
      </c>
    </row>
    <row r="692" spans="1:6" s="4" customFormat="1" ht="15" customHeight="1" x14ac:dyDescent="0.25">
      <c r="A692" s="23">
        <v>888</v>
      </c>
      <c r="B692" s="23" t="s">
        <v>5</v>
      </c>
      <c r="C692" s="23">
        <v>0.32</v>
      </c>
      <c r="D692" s="20">
        <v>0.24</v>
      </c>
      <c r="E692" s="20">
        <v>0</v>
      </c>
      <c r="F692" s="20">
        <v>6.4000000000000001E-2</v>
      </c>
    </row>
    <row r="693" spans="1:6" s="4" customFormat="1" ht="15" customHeight="1" x14ac:dyDescent="0.25">
      <c r="A693" s="23">
        <v>892</v>
      </c>
      <c r="B693" s="23" t="s">
        <v>5</v>
      </c>
      <c r="C693" s="23">
        <v>1.26</v>
      </c>
      <c r="D693" s="20">
        <v>0.94500000000000006</v>
      </c>
      <c r="E693" s="20">
        <v>0.24</v>
      </c>
      <c r="F693" s="20">
        <v>1.1999999999999789E-2</v>
      </c>
    </row>
    <row r="694" spans="1:6" s="4" customFormat="1" ht="15" customHeight="1" x14ac:dyDescent="0.25">
      <c r="A694" s="23">
        <v>894</v>
      </c>
      <c r="B694" s="23" t="s">
        <v>5</v>
      </c>
      <c r="C694" s="23">
        <v>0.32</v>
      </c>
      <c r="D694" s="20">
        <v>0.23</v>
      </c>
      <c r="E694" s="20">
        <v>0</v>
      </c>
      <c r="F694" s="20">
        <v>7.3999999999999982E-2</v>
      </c>
    </row>
    <row r="695" spans="1:6" s="4" customFormat="1" ht="15" customHeight="1" x14ac:dyDescent="0.25">
      <c r="A695" s="23">
        <v>896</v>
      </c>
      <c r="B695" s="23" t="s">
        <v>5</v>
      </c>
      <c r="C695" s="23">
        <v>1.26</v>
      </c>
      <c r="D695" s="20">
        <v>0.34</v>
      </c>
      <c r="E695" s="20">
        <v>0</v>
      </c>
      <c r="F695" s="20">
        <f>C695*0.95-D695-E695</f>
        <v>0.85699999999999976</v>
      </c>
    </row>
    <row r="696" spans="1:6" s="4" customFormat="1" ht="15" customHeight="1" x14ac:dyDescent="0.25">
      <c r="A696" s="23">
        <v>898</v>
      </c>
      <c r="B696" s="23" t="s">
        <v>5</v>
      </c>
      <c r="C696" s="23">
        <v>0.4</v>
      </c>
      <c r="D696" s="20">
        <v>0.35</v>
      </c>
      <c r="E696" s="20">
        <f>0.8+0.02</f>
        <v>0.82000000000000006</v>
      </c>
      <c r="F696" s="20">
        <v>0</v>
      </c>
    </row>
    <row r="697" spans="1:6" s="4" customFormat="1" ht="15" customHeight="1" x14ac:dyDescent="0.25">
      <c r="A697" s="23">
        <v>906</v>
      </c>
      <c r="B697" s="23" t="s">
        <v>5</v>
      </c>
      <c r="C697" s="23">
        <v>0.8</v>
      </c>
      <c r="D697" s="20">
        <v>0.15</v>
      </c>
      <c r="E697" s="20">
        <f>0.2+0.2</f>
        <v>0.4</v>
      </c>
      <c r="F697" s="20">
        <f>C697*0.95-D697-E697</f>
        <v>0.20999999999999996</v>
      </c>
    </row>
    <row r="698" spans="1:6" s="4" customFormat="1" ht="15" customHeight="1" x14ac:dyDescent="0.25">
      <c r="A698" s="23">
        <v>908</v>
      </c>
      <c r="B698" s="23" t="s">
        <v>5</v>
      </c>
      <c r="C698" s="23">
        <v>0.8</v>
      </c>
      <c r="D698" s="20">
        <v>0.44800000000000001</v>
      </c>
      <c r="E698" s="20">
        <v>0.18</v>
      </c>
      <c r="F698" s="20">
        <f>C698*0.95-D698-E698</f>
        <v>0.13200000000000001</v>
      </c>
    </row>
    <row r="699" spans="1:6" s="4" customFormat="1" ht="15" customHeight="1" x14ac:dyDescent="0.25">
      <c r="A699" s="23">
        <v>910</v>
      </c>
      <c r="B699" s="23" t="s">
        <v>5</v>
      </c>
      <c r="C699" s="23">
        <v>0.8</v>
      </c>
      <c r="D699" s="20">
        <v>0.48</v>
      </c>
      <c r="E699" s="20">
        <v>0</v>
      </c>
      <c r="F699" s="20">
        <v>0.28000000000000003</v>
      </c>
    </row>
    <row r="700" spans="1:6" s="4" customFormat="1" ht="15" customHeight="1" x14ac:dyDescent="0.25">
      <c r="A700" s="23">
        <v>912</v>
      </c>
      <c r="B700" s="23" t="s">
        <v>5</v>
      </c>
      <c r="C700" s="23">
        <v>0.4</v>
      </c>
      <c r="D700" s="20">
        <v>0.34300000000000003</v>
      </c>
      <c r="E700" s="20">
        <v>0</v>
      </c>
      <c r="F700" s="20">
        <f>C700*0.95-D700-E700</f>
        <v>3.6999999999999977E-2</v>
      </c>
    </row>
    <row r="701" spans="1:6" s="4" customFormat="1" ht="15" customHeight="1" x14ac:dyDescent="0.25">
      <c r="A701" s="23">
        <v>914</v>
      </c>
      <c r="B701" s="23" t="s">
        <v>5</v>
      </c>
      <c r="C701" s="23">
        <v>1.26</v>
      </c>
      <c r="D701" s="20">
        <v>1.17</v>
      </c>
      <c r="E701" s="20">
        <v>0</v>
      </c>
      <c r="F701" s="20">
        <v>2.6999999999999913E-2</v>
      </c>
    </row>
    <row r="702" spans="1:6" s="4" customFormat="1" ht="15" customHeight="1" x14ac:dyDescent="0.25">
      <c r="A702" s="23">
        <v>922</v>
      </c>
      <c r="B702" s="23" t="s">
        <v>5</v>
      </c>
      <c r="C702" s="23">
        <v>2</v>
      </c>
      <c r="D702" s="20">
        <f>0.767*2</f>
        <v>1.534</v>
      </c>
      <c r="E702" s="20">
        <v>0.14399999999999999</v>
      </c>
      <c r="F702" s="20">
        <f t="shared" ref="F702:F707" si="0">C702*0.95-D702-E702</f>
        <v>0.22199999999999989</v>
      </c>
    </row>
    <row r="703" spans="1:6" s="4" customFormat="1" ht="15" customHeight="1" x14ac:dyDescent="0.25">
      <c r="A703" s="23">
        <v>924</v>
      </c>
      <c r="B703" s="23" t="s">
        <v>5</v>
      </c>
      <c r="C703" s="23">
        <v>0.25</v>
      </c>
      <c r="D703" s="20">
        <v>0.22800000000000001</v>
      </c>
      <c r="E703" s="20">
        <v>0</v>
      </c>
      <c r="F703" s="20">
        <f t="shared" si="0"/>
        <v>9.4999999999999807E-3</v>
      </c>
    </row>
    <row r="704" spans="1:6" s="4" customFormat="1" ht="15" customHeight="1" x14ac:dyDescent="0.25">
      <c r="A704" s="23">
        <v>928</v>
      </c>
      <c r="B704" s="23" t="s">
        <v>5</v>
      </c>
      <c r="C704" s="23">
        <v>0.1</v>
      </c>
      <c r="D704" s="20">
        <v>0.04</v>
      </c>
      <c r="E704" s="20">
        <v>0</v>
      </c>
      <c r="F704" s="20">
        <f t="shared" si="0"/>
        <v>5.5E-2</v>
      </c>
    </row>
    <row r="705" spans="1:6" s="4" customFormat="1" ht="15" customHeight="1" x14ac:dyDescent="0.25">
      <c r="A705" s="23">
        <v>934</v>
      </c>
      <c r="B705" s="23" t="s">
        <v>5</v>
      </c>
      <c r="C705" s="23">
        <v>1.26</v>
      </c>
      <c r="D705" s="20">
        <v>1.04</v>
      </c>
      <c r="E705" s="20">
        <v>0</v>
      </c>
      <c r="F705" s="20">
        <f t="shared" si="0"/>
        <v>0.15699999999999981</v>
      </c>
    </row>
    <row r="706" spans="1:6" s="4" customFormat="1" ht="15" customHeight="1" x14ac:dyDescent="0.25">
      <c r="A706" s="23">
        <v>936</v>
      </c>
      <c r="B706" s="23" t="s">
        <v>5</v>
      </c>
      <c r="C706" s="23">
        <v>0.1</v>
      </c>
      <c r="D706" s="20">
        <v>7.0000000000000007E-2</v>
      </c>
      <c r="E706" s="20">
        <v>0</v>
      </c>
      <c r="F706" s="20">
        <f t="shared" si="0"/>
        <v>2.4999999999999994E-2</v>
      </c>
    </row>
    <row r="707" spans="1:6" s="4" customFormat="1" ht="15" customHeight="1" x14ac:dyDescent="0.25">
      <c r="A707" s="27">
        <v>938</v>
      </c>
      <c r="B707" s="23" t="s">
        <v>5</v>
      </c>
      <c r="C707" s="27">
        <v>0.32</v>
      </c>
      <c r="D707" s="20">
        <v>0</v>
      </c>
      <c r="E707" s="27">
        <f>0.1055*2</f>
        <v>0.21099999999999999</v>
      </c>
      <c r="F707" s="27">
        <f t="shared" si="0"/>
        <v>9.2999999999999999E-2</v>
      </c>
    </row>
    <row r="708" spans="1:6" s="4" customFormat="1" ht="15" customHeight="1" x14ac:dyDescent="0.25">
      <c r="A708" s="23">
        <v>940</v>
      </c>
      <c r="B708" s="23" t="s">
        <v>5</v>
      </c>
      <c r="C708" s="23">
        <v>0.16</v>
      </c>
      <c r="D708" s="20">
        <v>0.62</v>
      </c>
      <c r="E708" s="20">
        <v>0.03</v>
      </c>
      <c r="F708" s="20">
        <v>0</v>
      </c>
    </row>
    <row r="709" spans="1:6" s="4" customFormat="1" ht="15" customHeight="1" x14ac:dyDescent="0.25">
      <c r="A709" s="23">
        <v>942</v>
      </c>
      <c r="B709" s="23" t="s">
        <v>5</v>
      </c>
      <c r="C709" s="23">
        <v>0.4</v>
      </c>
      <c r="D709" s="20">
        <v>0.38</v>
      </c>
      <c r="E709" s="20">
        <v>0</v>
      </c>
      <c r="F709" s="20">
        <f>C709*0.95-D709-E709</f>
        <v>0</v>
      </c>
    </row>
    <row r="710" spans="1:6" s="4" customFormat="1" ht="15.75" customHeight="1" x14ac:dyDescent="0.25">
      <c r="A710" s="23">
        <v>946</v>
      </c>
      <c r="B710" s="23" t="s">
        <v>5</v>
      </c>
      <c r="C710" s="23">
        <v>1.26</v>
      </c>
      <c r="D710" s="20">
        <v>0.37</v>
      </c>
      <c r="E710" s="20">
        <v>0</v>
      </c>
      <c r="F710" s="20">
        <f>C710*0.95-D710-E710</f>
        <v>0.82699999999999985</v>
      </c>
    </row>
    <row r="711" spans="1:6" s="4" customFormat="1" ht="15" customHeight="1" x14ac:dyDescent="0.25">
      <c r="A711" s="23">
        <v>948</v>
      </c>
      <c r="B711" s="23" t="s">
        <v>5</v>
      </c>
      <c r="C711" s="23">
        <v>0.5</v>
      </c>
      <c r="D711" s="20">
        <v>0.39600000000000002</v>
      </c>
      <c r="E711" s="20">
        <v>0</v>
      </c>
      <c r="F711" s="20">
        <f>C711*0.95-D711-E711</f>
        <v>7.8999999999999959E-2</v>
      </c>
    </row>
    <row r="712" spans="1:6" s="4" customFormat="1" ht="15" customHeight="1" x14ac:dyDescent="0.25">
      <c r="A712" s="23">
        <v>948</v>
      </c>
      <c r="B712" s="23" t="s">
        <v>5</v>
      </c>
      <c r="C712" s="23">
        <v>0.5</v>
      </c>
      <c r="D712" s="20">
        <v>0</v>
      </c>
      <c r="E712" s="20">
        <v>0.3</v>
      </c>
      <c r="F712" s="20">
        <f>C712*0.95-E712</f>
        <v>0.17499999999999999</v>
      </c>
    </row>
    <row r="713" spans="1:6" s="4" customFormat="1" ht="15" customHeight="1" x14ac:dyDescent="0.25">
      <c r="A713" s="23">
        <v>950</v>
      </c>
      <c r="B713" s="23" t="s">
        <v>5</v>
      </c>
      <c r="C713" s="23">
        <v>0.8</v>
      </c>
      <c r="D713" s="20">
        <v>0.69</v>
      </c>
      <c r="E713" s="20">
        <v>0</v>
      </c>
      <c r="F713" s="20">
        <f>C713*0.95-D713-E713</f>
        <v>7.0000000000000062E-2</v>
      </c>
    </row>
    <row r="714" spans="1:6" s="4" customFormat="1" ht="15" customHeight="1" x14ac:dyDescent="0.25">
      <c r="A714" s="23">
        <v>952</v>
      </c>
      <c r="B714" s="23" t="s">
        <v>5</v>
      </c>
      <c r="C714" s="23">
        <v>2</v>
      </c>
      <c r="D714" s="20">
        <v>1.6950000000000001</v>
      </c>
      <c r="E714" s="20">
        <v>0</v>
      </c>
      <c r="F714" s="20">
        <f>C714*0.95-D714-E714</f>
        <v>0.20499999999999985</v>
      </c>
    </row>
    <row r="715" spans="1:6" s="4" customFormat="1" ht="15" customHeight="1" x14ac:dyDescent="0.25">
      <c r="A715" s="23">
        <v>956</v>
      </c>
      <c r="B715" s="23" t="s">
        <v>5</v>
      </c>
      <c r="C715" s="23">
        <v>1.26</v>
      </c>
      <c r="D715" s="20">
        <f>0.198*2</f>
        <v>0.39600000000000002</v>
      </c>
      <c r="E715" s="20">
        <f>0.048+0.2+0.13</f>
        <v>0.378</v>
      </c>
      <c r="F715" s="20">
        <f>C715*0.95-D715-E715</f>
        <v>0.42299999999999982</v>
      </c>
    </row>
    <row r="716" spans="1:6" s="4" customFormat="1" ht="15" customHeight="1" x14ac:dyDescent="0.25">
      <c r="A716" s="23">
        <v>959</v>
      </c>
      <c r="B716" s="23" t="s">
        <v>5</v>
      </c>
      <c r="C716" s="23">
        <v>2</v>
      </c>
      <c r="D716" s="20">
        <f>0.478*2</f>
        <v>0.95599999999999996</v>
      </c>
      <c r="E716" s="20">
        <v>1.17</v>
      </c>
      <c r="F716" s="20">
        <v>0</v>
      </c>
    </row>
    <row r="717" spans="1:6" s="4" customFormat="1" ht="15" customHeight="1" x14ac:dyDescent="0.25">
      <c r="A717" s="23">
        <v>960</v>
      </c>
      <c r="B717" s="23" t="s">
        <v>5</v>
      </c>
      <c r="C717" s="23">
        <v>0.1</v>
      </c>
      <c r="D717" s="20">
        <v>4.4999999999999998E-2</v>
      </c>
      <c r="E717" s="20">
        <f>0.02+0.15</f>
        <v>0.16999999999999998</v>
      </c>
      <c r="F717" s="20">
        <v>0</v>
      </c>
    </row>
    <row r="718" spans="1:6" s="4" customFormat="1" ht="15" customHeight="1" x14ac:dyDescent="0.25">
      <c r="A718" s="23">
        <v>962</v>
      </c>
      <c r="B718" s="23" t="s">
        <v>5</v>
      </c>
      <c r="C718" s="23">
        <v>0.8</v>
      </c>
      <c r="D718" s="20">
        <v>0.3</v>
      </c>
      <c r="E718" s="20">
        <v>0</v>
      </c>
      <c r="F718" s="20">
        <f>C718*0.95-D718-E718</f>
        <v>0.46</v>
      </c>
    </row>
    <row r="719" spans="1:6" s="4" customFormat="1" ht="15" customHeight="1" x14ac:dyDescent="0.25">
      <c r="A719" s="23">
        <v>964</v>
      </c>
      <c r="B719" s="23" t="s">
        <v>5</v>
      </c>
      <c r="C719" s="23">
        <v>0.63</v>
      </c>
      <c r="D719" s="20">
        <v>0.155</v>
      </c>
      <c r="E719" s="20">
        <f>0.02+0.11+0.12+0.15</f>
        <v>0.4</v>
      </c>
      <c r="F719" s="20">
        <f>C719*0.95-D719-E719</f>
        <v>4.3499999999999872E-2</v>
      </c>
    </row>
    <row r="720" spans="1:6" s="4" customFormat="1" ht="15" customHeight="1" x14ac:dyDescent="0.25">
      <c r="A720" s="23">
        <v>966</v>
      </c>
      <c r="B720" s="23" t="s">
        <v>5</v>
      </c>
      <c r="C720" s="23">
        <v>0.8</v>
      </c>
      <c r="D720" s="20">
        <v>0.33</v>
      </c>
      <c r="E720" s="20">
        <v>0</v>
      </c>
      <c r="F720" s="20">
        <f>C720*0.95-D720</f>
        <v>0.43</v>
      </c>
    </row>
    <row r="721" spans="1:6" s="4" customFormat="1" ht="15" customHeight="1" x14ac:dyDescent="0.25">
      <c r="A721" s="23">
        <v>968</v>
      </c>
      <c r="B721" s="23" t="s">
        <v>5</v>
      </c>
      <c r="C721" s="23">
        <v>0.5</v>
      </c>
      <c r="D721" s="20">
        <v>0.05</v>
      </c>
      <c r="E721" s="20">
        <v>0.1</v>
      </c>
      <c r="F721" s="20">
        <f>C721*0.95-D721-E721</f>
        <v>0.32499999999999996</v>
      </c>
    </row>
    <row r="722" spans="1:6" s="4" customFormat="1" ht="15" customHeight="1" x14ac:dyDescent="0.25">
      <c r="A722" s="23">
        <v>972</v>
      </c>
      <c r="B722" s="23" t="s">
        <v>5</v>
      </c>
      <c r="C722" s="23">
        <v>1.26</v>
      </c>
      <c r="D722" s="20">
        <f>0.585*2</f>
        <v>1.17</v>
      </c>
      <c r="E722" s="20">
        <v>0</v>
      </c>
      <c r="F722" s="20">
        <f>C722*0.95-D722-E722</f>
        <v>2.6999999999999913E-2</v>
      </c>
    </row>
    <row r="723" spans="1:6" s="4" customFormat="1" ht="15" customHeight="1" x14ac:dyDescent="0.25">
      <c r="A723" s="23">
        <v>974</v>
      </c>
      <c r="B723" s="23" t="s">
        <v>5</v>
      </c>
      <c r="C723" s="23">
        <v>0.4</v>
      </c>
      <c r="D723" s="20">
        <v>0.17</v>
      </c>
      <c r="E723" s="20">
        <v>0</v>
      </c>
      <c r="F723" s="20">
        <v>0.23</v>
      </c>
    </row>
    <row r="724" spans="1:6" s="4" customFormat="1" ht="15" customHeight="1" x14ac:dyDescent="0.25">
      <c r="A724" s="23">
        <v>976</v>
      </c>
      <c r="B724" s="23" t="s">
        <v>5</v>
      </c>
      <c r="C724" s="23">
        <v>0.16</v>
      </c>
      <c r="D724" s="20">
        <v>0</v>
      </c>
      <c r="E724" s="20">
        <v>0</v>
      </c>
      <c r="F724" s="20">
        <f>C724*0.95-D724-E724</f>
        <v>0.152</v>
      </c>
    </row>
    <row r="725" spans="1:6" s="4" customFormat="1" ht="15" customHeight="1" x14ac:dyDescent="0.25">
      <c r="A725" s="23">
        <v>978</v>
      </c>
      <c r="B725" s="23" t="s">
        <v>5</v>
      </c>
      <c r="C725" s="23">
        <v>1.26</v>
      </c>
      <c r="D725" s="20">
        <v>0.58499999999999996</v>
      </c>
      <c r="E725" s="20">
        <v>0</v>
      </c>
      <c r="F725" s="20">
        <f>C725*0.95-D725-E725</f>
        <v>0.61199999999999988</v>
      </c>
    </row>
    <row r="726" spans="1:6" s="4" customFormat="1" ht="15" customHeight="1" x14ac:dyDescent="0.25">
      <c r="A726" s="23">
        <v>980</v>
      </c>
      <c r="B726" s="23" t="s">
        <v>5</v>
      </c>
      <c r="C726" s="23">
        <v>0.16</v>
      </c>
      <c r="D726" s="20">
        <v>0</v>
      </c>
      <c r="E726" s="20">
        <v>0</v>
      </c>
      <c r="F726" s="20">
        <f>C726*0.95-D726-E726</f>
        <v>0.152</v>
      </c>
    </row>
    <row r="727" spans="1:6" s="4" customFormat="1" ht="15" customHeight="1" x14ac:dyDescent="0.25">
      <c r="A727" s="23">
        <v>984</v>
      </c>
      <c r="B727" s="23" t="s">
        <v>5</v>
      </c>
      <c r="C727" s="23">
        <v>0.8</v>
      </c>
      <c r="D727" s="20">
        <f>0.15*2+0.03</f>
        <v>0.32999999999999996</v>
      </c>
      <c r="E727" s="20">
        <v>0</v>
      </c>
      <c r="F727" s="20">
        <f>C727*0.95-D727-E727</f>
        <v>0.43000000000000005</v>
      </c>
    </row>
    <row r="728" spans="1:6" s="4" customFormat="1" ht="15" customHeight="1" x14ac:dyDescent="0.25">
      <c r="A728" s="23">
        <v>986</v>
      </c>
      <c r="B728" s="23" t="s">
        <v>5</v>
      </c>
      <c r="C728" s="23">
        <v>0.4</v>
      </c>
      <c r="D728" s="20">
        <v>0.32000000000000006</v>
      </c>
      <c r="E728" s="20">
        <v>0</v>
      </c>
      <c r="F728" s="20">
        <v>5.9999999999999942E-2</v>
      </c>
    </row>
    <row r="729" spans="1:6" s="4" customFormat="1" ht="15" customHeight="1" x14ac:dyDescent="0.25">
      <c r="A729" s="31">
        <v>1000</v>
      </c>
      <c r="B729" s="23" t="s">
        <v>5</v>
      </c>
      <c r="C729" s="32">
        <v>1.26</v>
      </c>
      <c r="D729" s="31">
        <f>0.39*2</f>
        <v>0.78</v>
      </c>
      <c r="E729" s="31">
        <v>0</v>
      </c>
      <c r="F729" s="34">
        <f>C729*0.95-D729-E729</f>
        <v>0.41699999999999982</v>
      </c>
    </row>
    <row r="730" spans="1:6" s="4" customFormat="1" ht="15" customHeight="1" x14ac:dyDescent="0.25">
      <c r="A730" s="31">
        <v>1008</v>
      </c>
      <c r="B730" s="23" t="s">
        <v>5</v>
      </c>
      <c r="C730" s="31">
        <v>0.16</v>
      </c>
      <c r="D730" s="34">
        <f>C730*0.95</f>
        <v>0.152</v>
      </c>
      <c r="E730" s="31">
        <v>2.5000000000000001E-2</v>
      </c>
      <c r="F730" s="31">
        <v>0</v>
      </c>
    </row>
    <row r="731" spans="1:6" s="4" customFormat="1" ht="15" customHeight="1" x14ac:dyDescent="0.25">
      <c r="A731" s="31">
        <v>1010</v>
      </c>
      <c r="B731" s="23" t="s">
        <v>5</v>
      </c>
      <c r="C731" s="31">
        <v>0.16</v>
      </c>
      <c r="D731" s="34">
        <f>C731*0.95</f>
        <v>0.152</v>
      </c>
      <c r="E731" s="31">
        <v>1.4999999999999999E-2</v>
      </c>
      <c r="F731" s="31">
        <f>C731*0.95-E731</f>
        <v>0.13700000000000001</v>
      </c>
    </row>
    <row r="732" spans="1:6" s="4" customFormat="1" ht="15" customHeight="1" x14ac:dyDescent="0.25">
      <c r="A732" s="31">
        <v>1012</v>
      </c>
      <c r="B732" s="23" t="s">
        <v>5</v>
      </c>
      <c r="C732" s="31">
        <v>0.5</v>
      </c>
      <c r="D732" s="34">
        <v>0</v>
      </c>
      <c r="E732" s="31">
        <v>0.13</v>
      </c>
      <c r="F732" s="31">
        <f>C732*0.95-E732</f>
        <v>0.34499999999999997</v>
      </c>
    </row>
    <row r="733" spans="1:6" s="4" customFormat="1" ht="15" customHeight="1" x14ac:dyDescent="0.25">
      <c r="A733" s="31">
        <v>1014</v>
      </c>
      <c r="B733" s="23" t="s">
        <v>5</v>
      </c>
      <c r="C733" s="31">
        <v>0.5</v>
      </c>
      <c r="D733" s="34">
        <v>0</v>
      </c>
      <c r="E733" s="31">
        <v>0.2</v>
      </c>
      <c r="F733" s="31">
        <v>0.3</v>
      </c>
    </row>
    <row r="734" spans="1:6" s="4" customFormat="1" ht="15" customHeight="1" x14ac:dyDescent="0.25">
      <c r="A734" s="31">
        <v>1026</v>
      </c>
      <c r="B734" s="23" t="s">
        <v>5</v>
      </c>
      <c r="C734" s="31">
        <v>0.16</v>
      </c>
      <c r="D734" s="34">
        <f>C734*0.95</f>
        <v>0.152</v>
      </c>
      <c r="E734" s="31">
        <v>1.4999999999999999E-2</v>
      </c>
      <c r="F734" s="31">
        <f>C734*0.9-E734</f>
        <v>0.129</v>
      </c>
    </row>
    <row r="735" spans="1:6" s="4" customFormat="1" ht="15" customHeight="1" x14ac:dyDescent="0.25">
      <c r="A735" s="31">
        <v>1028</v>
      </c>
      <c r="B735" s="23" t="s">
        <v>5</v>
      </c>
      <c r="C735" s="31">
        <v>0.16</v>
      </c>
      <c r="D735" s="34">
        <f>C735*0.95</f>
        <v>0.152</v>
      </c>
      <c r="E735" s="31">
        <v>0</v>
      </c>
      <c r="F735" s="31">
        <v>0.15</v>
      </c>
    </row>
    <row r="736" spans="1:6" s="4" customFormat="1" ht="15" customHeight="1" x14ac:dyDescent="0.25">
      <c r="A736" s="31">
        <v>1032</v>
      </c>
      <c r="B736" s="23" t="s">
        <v>5</v>
      </c>
      <c r="C736" s="31">
        <v>0.63</v>
      </c>
      <c r="D736" s="34">
        <f>0.17+0.15+0.15</f>
        <v>0.47</v>
      </c>
      <c r="E736" s="31">
        <v>0</v>
      </c>
      <c r="F736" s="31">
        <f>C736*0.95-D736-E736</f>
        <v>0.12849999999999995</v>
      </c>
    </row>
    <row r="737" spans="1:6" s="4" customFormat="1" ht="15" customHeight="1" x14ac:dyDescent="0.25">
      <c r="A737" s="31">
        <v>1034</v>
      </c>
      <c r="B737" s="23" t="s">
        <v>5</v>
      </c>
      <c r="C737" s="31">
        <v>0.8</v>
      </c>
      <c r="D737" s="34">
        <f>0.067+0.4</f>
        <v>0.46700000000000003</v>
      </c>
      <c r="E737" s="31">
        <v>0</v>
      </c>
      <c r="F737" s="31">
        <f>C737*0.9-D737-E737</f>
        <v>0.25300000000000006</v>
      </c>
    </row>
    <row r="738" spans="1:6" s="4" customFormat="1" ht="15" customHeight="1" x14ac:dyDescent="0.25">
      <c r="A738" s="31">
        <v>1040</v>
      </c>
      <c r="B738" s="23" t="s">
        <v>5</v>
      </c>
      <c r="C738" s="31">
        <v>0.25</v>
      </c>
      <c r="D738" s="34">
        <v>0.18</v>
      </c>
      <c r="E738" s="31">
        <v>0</v>
      </c>
      <c r="F738" s="31">
        <f>C738*0.95-D738-E738</f>
        <v>5.7499999999999996E-2</v>
      </c>
    </row>
    <row r="739" spans="1:6" s="4" customFormat="1" ht="15" customHeight="1" x14ac:dyDescent="0.25">
      <c r="A739" s="31">
        <v>1046</v>
      </c>
      <c r="B739" s="23" t="s">
        <v>5</v>
      </c>
      <c r="C739" s="31">
        <v>0.5</v>
      </c>
      <c r="D739" s="34">
        <f>0.15+0.085</f>
        <v>0.23499999999999999</v>
      </c>
      <c r="E739" s="31">
        <v>0</v>
      </c>
      <c r="F739" s="31">
        <f>C739*0.95-D739</f>
        <v>0.24</v>
      </c>
    </row>
    <row r="740" spans="1:6" s="4" customFormat="1" ht="15" customHeight="1" x14ac:dyDescent="0.25">
      <c r="A740" s="31" t="s">
        <v>658</v>
      </c>
      <c r="B740" s="23" t="s">
        <v>5</v>
      </c>
      <c r="C740" s="31">
        <v>1.26</v>
      </c>
      <c r="D740" s="34">
        <f>C740*0.95</f>
        <v>1.1969999999999998</v>
      </c>
      <c r="E740" s="31">
        <v>1.31</v>
      </c>
      <c r="F740" s="31">
        <v>0</v>
      </c>
    </row>
    <row r="741" spans="1:6" s="4" customFormat="1" ht="15" customHeight="1" x14ac:dyDescent="0.25">
      <c r="A741" s="32" t="s">
        <v>657</v>
      </c>
      <c r="B741" s="23" t="s">
        <v>5</v>
      </c>
      <c r="C741" s="32">
        <v>2</v>
      </c>
      <c r="D741" s="33">
        <v>0.28999999999999998</v>
      </c>
      <c r="E741" s="33">
        <v>1.65</v>
      </c>
      <c r="F741" s="31">
        <v>0</v>
      </c>
    </row>
    <row r="742" spans="1:6" s="4" customFormat="1" ht="15" customHeight="1" x14ac:dyDescent="0.25">
      <c r="A742" s="32" t="s">
        <v>659</v>
      </c>
      <c r="B742" s="23" t="s">
        <v>5</v>
      </c>
      <c r="C742" s="32">
        <v>0.25</v>
      </c>
      <c r="D742" s="31">
        <v>0.1</v>
      </c>
      <c r="E742" s="31">
        <v>1.4999999999999999E-2</v>
      </c>
      <c r="F742" s="34">
        <f>C742*0.95-D742-E742</f>
        <v>0.12249999999999998</v>
      </c>
    </row>
    <row r="743" spans="1:6" s="4" customFormat="1" ht="15" customHeight="1" x14ac:dyDescent="0.25">
      <c r="A743" s="23" t="s">
        <v>6</v>
      </c>
      <c r="B743" s="23" t="s">
        <v>5</v>
      </c>
      <c r="C743" s="23">
        <v>2</v>
      </c>
      <c r="D743" s="20">
        <v>1.6</v>
      </c>
      <c r="E743" s="20">
        <v>0.02</v>
      </c>
      <c r="F743" s="20">
        <v>0.2799999999999998</v>
      </c>
    </row>
    <row r="744" spans="1:6" s="4" customFormat="1" ht="15" customHeight="1" x14ac:dyDescent="0.25">
      <c r="A744" s="23" t="s">
        <v>7</v>
      </c>
      <c r="B744" s="23" t="s">
        <v>5</v>
      </c>
      <c r="C744" s="23">
        <v>0.1</v>
      </c>
      <c r="D744" s="20">
        <f t="shared" ref="D744:D754" si="1">C744*0.95</f>
        <v>9.5000000000000001E-2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8</v>
      </c>
      <c r="B745" s="23" t="s">
        <v>5</v>
      </c>
      <c r="C745" s="23">
        <v>6.3E-2</v>
      </c>
      <c r="D745" s="20">
        <f t="shared" si="1"/>
        <v>5.985E-2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9</v>
      </c>
      <c r="B746" s="23" t="s">
        <v>5</v>
      </c>
      <c r="C746" s="23">
        <v>6.3E-2</v>
      </c>
      <c r="D746" s="20">
        <f t="shared" si="1"/>
        <v>5.985E-2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10</v>
      </c>
      <c r="B747" s="23" t="s">
        <v>5</v>
      </c>
      <c r="C747" s="23">
        <v>0.1</v>
      </c>
      <c r="D747" s="20">
        <f t="shared" si="1"/>
        <v>9.5000000000000001E-2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11</v>
      </c>
      <c r="B748" s="23" t="s">
        <v>5</v>
      </c>
      <c r="C748" s="23">
        <v>0.1</v>
      </c>
      <c r="D748" s="20">
        <f t="shared" si="1"/>
        <v>9.5000000000000001E-2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12</v>
      </c>
      <c r="B749" s="23" t="s">
        <v>5</v>
      </c>
      <c r="C749" s="23">
        <v>0.16</v>
      </c>
      <c r="D749" s="20">
        <f t="shared" si="1"/>
        <v>0.152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13</v>
      </c>
      <c r="B750" s="23" t="s">
        <v>5</v>
      </c>
      <c r="C750" s="23">
        <v>0.1</v>
      </c>
      <c r="D750" s="20">
        <f t="shared" si="1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14</v>
      </c>
      <c r="B751" s="23" t="s">
        <v>5</v>
      </c>
      <c r="C751" s="23">
        <v>6.3E-2</v>
      </c>
      <c r="D751" s="20">
        <f t="shared" si="1"/>
        <v>5.985E-2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15</v>
      </c>
      <c r="B752" s="23" t="s">
        <v>5</v>
      </c>
      <c r="C752" s="23">
        <v>0.1</v>
      </c>
      <c r="D752" s="20">
        <f t="shared" si="1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16</v>
      </c>
      <c r="B753" s="23" t="s">
        <v>5</v>
      </c>
      <c r="C753" s="23">
        <v>0.16</v>
      </c>
      <c r="D753" s="20">
        <f t="shared" si="1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17</v>
      </c>
      <c r="B754" s="23" t="s">
        <v>5</v>
      </c>
      <c r="C754" s="23">
        <v>0.1</v>
      </c>
      <c r="D754" s="20">
        <f t="shared" si="1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18</v>
      </c>
      <c r="B755" s="23" t="s">
        <v>5</v>
      </c>
      <c r="C755" s="23">
        <v>0.4</v>
      </c>
      <c r="D755" s="20">
        <v>0.38</v>
      </c>
      <c r="E755" s="20">
        <v>1.4999999999999999E-2</v>
      </c>
      <c r="F755" s="20">
        <v>0</v>
      </c>
    </row>
    <row r="756" spans="1:6" s="4" customFormat="1" ht="15" customHeight="1" x14ac:dyDescent="0.25">
      <c r="A756" s="23" t="s">
        <v>19</v>
      </c>
      <c r="B756" s="23" t="s">
        <v>5</v>
      </c>
      <c r="C756" s="23">
        <v>0.1</v>
      </c>
      <c r="D756" s="20">
        <f>C756*0.95</f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20</v>
      </c>
      <c r="B757" s="23" t="s">
        <v>5</v>
      </c>
      <c r="C757" s="23">
        <v>0.16</v>
      </c>
      <c r="D757" s="20">
        <f>C757*0.95</f>
        <v>0.152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21</v>
      </c>
      <c r="B758" s="23" t="s">
        <v>5</v>
      </c>
      <c r="C758" s="23">
        <v>0.16</v>
      </c>
      <c r="D758" s="20">
        <f>C758*0.95</f>
        <v>0.152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22</v>
      </c>
      <c r="B759" s="23" t="s">
        <v>5</v>
      </c>
      <c r="C759" s="23">
        <v>0.16</v>
      </c>
      <c r="D759" s="20">
        <f>C759*0.95</f>
        <v>0.152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23</v>
      </c>
      <c r="B760" s="23" t="s">
        <v>5</v>
      </c>
      <c r="C760" s="23">
        <v>0.8</v>
      </c>
      <c r="D760" s="20">
        <v>0.64000000000000012</v>
      </c>
      <c r="E760" s="20">
        <v>0.17</v>
      </c>
      <c r="F760" s="20">
        <v>0</v>
      </c>
    </row>
    <row r="761" spans="1:6" s="4" customFormat="1" ht="15" customHeight="1" x14ac:dyDescent="0.25">
      <c r="A761" s="23" t="s">
        <v>24</v>
      </c>
      <c r="B761" s="23" t="s">
        <v>5</v>
      </c>
      <c r="C761" s="23">
        <v>0.16</v>
      </c>
      <c r="D761" s="20">
        <f t="shared" ref="D761:D785" si="2">C761*0.95</f>
        <v>0.152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25</v>
      </c>
      <c r="B762" s="23" t="s">
        <v>5</v>
      </c>
      <c r="C762" s="23">
        <v>6.3E-2</v>
      </c>
      <c r="D762" s="20">
        <f t="shared" si="2"/>
        <v>5.985E-2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26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27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28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29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30</v>
      </c>
      <c r="B767" s="23" t="s">
        <v>5</v>
      </c>
      <c r="C767" s="23">
        <v>0.16</v>
      </c>
      <c r="D767" s="20">
        <f t="shared" si="2"/>
        <v>0.152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31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32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33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34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35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36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37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38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39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40</v>
      </c>
      <c r="B777" s="23" t="s">
        <v>5</v>
      </c>
      <c r="C777" s="23">
        <v>0.1</v>
      </c>
      <c r="D777" s="20">
        <f t="shared" si="2"/>
        <v>9.5000000000000001E-2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41</v>
      </c>
      <c r="B778" s="23" t="s">
        <v>5</v>
      </c>
      <c r="C778" s="23">
        <v>0.16</v>
      </c>
      <c r="D778" s="20">
        <f t="shared" si="2"/>
        <v>0.152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42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43</v>
      </c>
      <c r="B780" s="23" t="s">
        <v>5</v>
      </c>
      <c r="C780" s="23">
        <v>0.1</v>
      </c>
      <c r="D780" s="20">
        <f t="shared" si="2"/>
        <v>9.5000000000000001E-2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44</v>
      </c>
      <c r="B781" s="23" t="s">
        <v>5</v>
      </c>
      <c r="C781" s="23">
        <v>0.1</v>
      </c>
      <c r="D781" s="20">
        <f t="shared" si="2"/>
        <v>9.5000000000000001E-2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45</v>
      </c>
      <c r="B782" s="23" t="s">
        <v>5</v>
      </c>
      <c r="C782" s="23">
        <v>0.1</v>
      </c>
      <c r="D782" s="20">
        <f t="shared" si="2"/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46</v>
      </c>
      <c r="B783" s="23" t="s">
        <v>5</v>
      </c>
      <c r="C783" s="23">
        <v>0.1</v>
      </c>
      <c r="D783" s="20">
        <f t="shared" si="2"/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47</v>
      </c>
      <c r="B784" s="23" t="s">
        <v>5</v>
      </c>
      <c r="C784" s="23">
        <v>0.1</v>
      </c>
      <c r="D784" s="20">
        <f t="shared" si="2"/>
        <v>9.5000000000000001E-2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48</v>
      </c>
      <c r="B785" s="23" t="s">
        <v>5</v>
      </c>
      <c r="C785" s="23">
        <v>0.1</v>
      </c>
      <c r="D785" s="20">
        <f t="shared" si="2"/>
        <v>9.5000000000000001E-2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49</v>
      </c>
      <c r="B786" s="23" t="s">
        <v>5</v>
      </c>
      <c r="C786" s="23">
        <v>0.25</v>
      </c>
      <c r="D786" s="20">
        <v>0.2</v>
      </c>
      <c r="E786" s="20">
        <v>0</v>
      </c>
      <c r="F786" s="20">
        <v>3.7499999999999978E-2</v>
      </c>
    </row>
    <row r="787" spans="1:6" s="4" customFormat="1" ht="15" customHeight="1" x14ac:dyDescent="0.25">
      <c r="A787" s="23" t="s">
        <v>50</v>
      </c>
      <c r="B787" s="23" t="s">
        <v>5</v>
      </c>
      <c r="C787" s="23">
        <v>6.3E-2</v>
      </c>
      <c r="D787" s="20">
        <f>C787*0.95</f>
        <v>5.985E-2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51</v>
      </c>
      <c r="B788" s="23" t="s">
        <v>5</v>
      </c>
      <c r="C788" s="23">
        <v>1.26</v>
      </c>
      <c r="D788" s="20">
        <v>1.038</v>
      </c>
      <c r="E788" s="20">
        <f>0.128+0.007+0.015+0.015</f>
        <v>0.16500000000000004</v>
      </c>
      <c r="F788" s="20">
        <v>0</v>
      </c>
    </row>
    <row r="789" spans="1:6" s="4" customFormat="1" ht="15" customHeight="1" x14ac:dyDescent="0.25">
      <c r="A789" s="23" t="s">
        <v>52</v>
      </c>
      <c r="B789" s="23" t="s">
        <v>5</v>
      </c>
      <c r="C789" s="23">
        <v>0.4</v>
      </c>
      <c r="D789" s="20">
        <v>0.27999999999999997</v>
      </c>
      <c r="E789" s="20">
        <v>0</v>
      </c>
      <c r="F789" s="20">
        <v>0.10000000000000003</v>
      </c>
    </row>
    <row r="790" spans="1:6" s="4" customFormat="1" ht="15" customHeight="1" x14ac:dyDescent="0.25">
      <c r="A790" s="23" t="s">
        <v>53</v>
      </c>
      <c r="B790" s="23" t="s">
        <v>5</v>
      </c>
      <c r="C790" s="23">
        <v>1</v>
      </c>
      <c r="D790" s="20">
        <v>0.65</v>
      </c>
      <c r="E790" s="20">
        <v>0</v>
      </c>
      <c r="F790" s="20">
        <v>0.29999999999999993</v>
      </c>
    </row>
    <row r="791" spans="1:6" s="4" customFormat="1" ht="15" customHeight="1" x14ac:dyDescent="0.25">
      <c r="A791" s="23" t="s">
        <v>54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55</v>
      </c>
      <c r="B792" s="23" t="s">
        <v>5</v>
      </c>
      <c r="C792" s="23">
        <v>0.18</v>
      </c>
      <c r="D792" s="20">
        <v>0.14399999999999999</v>
      </c>
      <c r="E792" s="20">
        <v>0</v>
      </c>
      <c r="F792" s="20">
        <v>2.6999999999999996E-2</v>
      </c>
    </row>
    <row r="793" spans="1:6" s="4" customFormat="1" ht="15" customHeight="1" x14ac:dyDescent="0.25">
      <c r="A793" s="23" t="s">
        <v>56</v>
      </c>
      <c r="B793" s="23" t="s">
        <v>5</v>
      </c>
      <c r="C793" s="23">
        <v>0.1</v>
      </c>
      <c r="D793" s="20">
        <f>C793*0.95</f>
        <v>9.5000000000000001E-2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57</v>
      </c>
      <c r="B794" s="23" t="s">
        <v>5</v>
      </c>
      <c r="C794" s="23">
        <v>0.16</v>
      </c>
      <c r="D794" s="20">
        <f>C794*0.95</f>
        <v>0.152</v>
      </c>
      <c r="E794" s="20">
        <v>0</v>
      </c>
      <c r="F794" s="20">
        <v>0</v>
      </c>
    </row>
    <row r="795" spans="1:6" s="4" customFormat="1" ht="15" customHeight="1" x14ac:dyDescent="0.25">
      <c r="A795" s="23" t="s">
        <v>58</v>
      </c>
      <c r="B795" s="23" t="s">
        <v>5</v>
      </c>
      <c r="C795" s="23">
        <v>0.25</v>
      </c>
      <c r="D795" s="20">
        <v>0.18703</v>
      </c>
      <c r="E795" s="20">
        <v>1.2E-2</v>
      </c>
      <c r="F795" s="20">
        <v>3.846999999999999E-2</v>
      </c>
    </row>
    <row r="796" spans="1:6" s="4" customFormat="1" ht="15" customHeight="1" x14ac:dyDescent="0.25">
      <c r="A796" s="23" t="s">
        <v>59</v>
      </c>
      <c r="B796" s="23" t="s">
        <v>5</v>
      </c>
      <c r="C796" s="23">
        <v>0.16</v>
      </c>
      <c r="D796" s="20">
        <f>C796*0.95</f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60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61</v>
      </c>
      <c r="B798" s="23" t="s">
        <v>5</v>
      </c>
      <c r="C798" s="23">
        <v>0.16</v>
      </c>
      <c r="D798" s="20">
        <f>C798*0.95</f>
        <v>0.152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62</v>
      </c>
      <c r="B799" s="23" t="s">
        <v>5</v>
      </c>
      <c r="C799" s="23">
        <v>0.16</v>
      </c>
      <c r="D799" s="20">
        <f>C799*0.95</f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63</v>
      </c>
      <c r="B800" s="23" t="s">
        <v>5</v>
      </c>
      <c r="C800" s="23">
        <v>1.26</v>
      </c>
      <c r="D800" s="20">
        <v>1.008</v>
      </c>
      <c r="E800" s="20">
        <v>0</v>
      </c>
      <c r="F800" s="20">
        <v>0.18899999999999983</v>
      </c>
    </row>
    <row r="801" spans="1:6" s="4" customFormat="1" ht="15" customHeight="1" x14ac:dyDescent="0.25">
      <c r="A801" s="23" t="s">
        <v>64</v>
      </c>
      <c r="B801" s="23" t="s">
        <v>5</v>
      </c>
      <c r="C801" s="23">
        <v>3.2</v>
      </c>
      <c r="D801" s="20">
        <v>2.5600000000000005</v>
      </c>
      <c r="E801" s="20">
        <v>0</v>
      </c>
      <c r="F801" s="20">
        <v>0.47999999999999954</v>
      </c>
    </row>
    <row r="802" spans="1:6" s="4" customFormat="1" ht="15" customHeight="1" x14ac:dyDescent="0.25">
      <c r="A802" s="23" t="s">
        <v>65</v>
      </c>
      <c r="B802" s="23" t="s">
        <v>5</v>
      </c>
      <c r="C802" s="23">
        <v>3.2</v>
      </c>
      <c r="D802" s="20">
        <v>2.5600000000000005</v>
      </c>
      <c r="E802" s="20">
        <v>0</v>
      </c>
      <c r="F802" s="20">
        <v>0.47999999999999954</v>
      </c>
    </row>
    <row r="803" spans="1:6" s="4" customFormat="1" ht="15" customHeight="1" x14ac:dyDescent="0.25">
      <c r="A803" s="23" t="s">
        <v>66</v>
      </c>
      <c r="B803" s="23" t="s">
        <v>5</v>
      </c>
      <c r="C803" s="23">
        <v>1.26</v>
      </c>
      <c r="D803" s="20">
        <v>1.008</v>
      </c>
      <c r="E803" s="20">
        <v>2.5000000000000001E-2</v>
      </c>
      <c r="F803" s="20">
        <v>0.16399999999999984</v>
      </c>
    </row>
    <row r="804" spans="1:6" s="4" customFormat="1" ht="15" customHeight="1" x14ac:dyDescent="0.25">
      <c r="A804" s="23" t="s">
        <v>67</v>
      </c>
      <c r="B804" s="23" t="s">
        <v>5</v>
      </c>
      <c r="C804" s="23">
        <v>0.1</v>
      </c>
      <c r="D804" s="20">
        <f>C804*0.95</f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68</v>
      </c>
      <c r="B805" s="23" t="s">
        <v>5</v>
      </c>
      <c r="C805" s="23">
        <v>0.16</v>
      </c>
      <c r="D805" s="20">
        <f>C805*0.95</f>
        <v>0.152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69</v>
      </c>
      <c r="B806" s="23" t="s">
        <v>5</v>
      </c>
      <c r="C806" s="23">
        <v>0.1</v>
      </c>
      <c r="D806" s="20">
        <f>C806*0.95</f>
        <v>9.5000000000000001E-2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70</v>
      </c>
      <c r="B807" s="23" t="s">
        <v>5</v>
      </c>
      <c r="C807" s="23">
        <v>0.63</v>
      </c>
      <c r="D807" s="20">
        <v>0.44263999999999998</v>
      </c>
      <c r="E807" s="20">
        <v>0.214</v>
      </c>
      <c r="F807" s="20">
        <v>0</v>
      </c>
    </row>
    <row r="808" spans="1:6" s="4" customFormat="1" ht="15" customHeight="1" x14ac:dyDescent="0.25">
      <c r="A808" s="23" t="s">
        <v>71</v>
      </c>
      <c r="B808" s="23" t="s">
        <v>5</v>
      </c>
      <c r="C808" s="23">
        <v>0.63</v>
      </c>
      <c r="D808" s="20">
        <v>0.38</v>
      </c>
      <c r="E808" s="20">
        <f>0.052+0.015+0.015</f>
        <v>8.2000000000000003E-2</v>
      </c>
      <c r="F808" s="20">
        <f>C808*0.95-D808-E808</f>
        <v>0.1364999999999999</v>
      </c>
    </row>
    <row r="809" spans="1:6" s="4" customFormat="1" ht="15" customHeight="1" x14ac:dyDescent="0.25">
      <c r="A809" s="23" t="s">
        <v>72</v>
      </c>
      <c r="B809" s="23" t="s">
        <v>5</v>
      </c>
      <c r="C809" s="23">
        <v>0.1</v>
      </c>
      <c r="D809" s="20">
        <f t="shared" ref="D809:D819" si="3">C809*0.95</f>
        <v>9.5000000000000001E-2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73</v>
      </c>
      <c r="B810" s="23" t="s">
        <v>5</v>
      </c>
      <c r="C810" s="23">
        <v>0.16</v>
      </c>
      <c r="D810" s="20">
        <f t="shared" si="3"/>
        <v>0.152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74</v>
      </c>
      <c r="B811" s="23" t="s">
        <v>5</v>
      </c>
      <c r="C811" s="23">
        <v>0.1</v>
      </c>
      <c r="D811" s="20">
        <f t="shared" si="3"/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75</v>
      </c>
      <c r="B812" s="23" t="s">
        <v>5</v>
      </c>
      <c r="C812" s="23">
        <v>6.3E-2</v>
      </c>
      <c r="D812" s="20">
        <f t="shared" si="3"/>
        <v>5.985E-2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76</v>
      </c>
      <c r="B813" s="23" t="s">
        <v>5</v>
      </c>
      <c r="C813" s="23">
        <v>0.1</v>
      </c>
      <c r="D813" s="20">
        <f t="shared" si="3"/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77</v>
      </c>
      <c r="B814" s="23" t="s">
        <v>5</v>
      </c>
      <c r="C814" s="23">
        <v>0.1</v>
      </c>
      <c r="D814" s="20">
        <f t="shared" si="3"/>
        <v>9.5000000000000001E-2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78</v>
      </c>
      <c r="B815" s="23" t="s">
        <v>5</v>
      </c>
      <c r="C815" s="23">
        <v>0.1</v>
      </c>
      <c r="D815" s="20">
        <f t="shared" si="3"/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79</v>
      </c>
      <c r="B816" s="23" t="s">
        <v>5</v>
      </c>
      <c r="C816" s="23">
        <v>0.16</v>
      </c>
      <c r="D816" s="20">
        <f t="shared" si="3"/>
        <v>0.152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80</v>
      </c>
      <c r="B817" s="23" t="s">
        <v>5</v>
      </c>
      <c r="C817" s="23">
        <v>0.1</v>
      </c>
      <c r="D817" s="20">
        <f t="shared" si="3"/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81</v>
      </c>
      <c r="B818" s="23" t="s">
        <v>5</v>
      </c>
      <c r="C818" s="23">
        <v>0.1</v>
      </c>
      <c r="D818" s="20">
        <f t="shared" si="3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82</v>
      </c>
      <c r="B819" s="23" t="s">
        <v>5</v>
      </c>
      <c r="C819" s="23">
        <v>6.3E-2</v>
      </c>
      <c r="D819" s="20">
        <f t="shared" si="3"/>
        <v>5.985E-2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83</v>
      </c>
      <c r="B820" s="23" t="s">
        <v>5</v>
      </c>
      <c r="C820" s="23">
        <v>0.16</v>
      </c>
      <c r="D820" s="20">
        <v>0.128</v>
      </c>
      <c r="E820" s="20">
        <v>1.4999999999999999E-2</v>
      </c>
      <c r="F820" s="20">
        <v>8.9999999999999941E-3</v>
      </c>
    </row>
    <row r="821" spans="1:6" s="4" customFormat="1" ht="15" customHeight="1" x14ac:dyDescent="0.25">
      <c r="A821" s="23" t="s">
        <v>84</v>
      </c>
      <c r="B821" s="23" t="s">
        <v>5</v>
      </c>
      <c r="C821" s="23">
        <v>1.03</v>
      </c>
      <c r="D821" s="20">
        <v>0.82400000000000007</v>
      </c>
      <c r="E821" s="20">
        <v>0</v>
      </c>
      <c r="F821" s="20">
        <v>0.15449999999999986</v>
      </c>
    </row>
    <row r="822" spans="1:6" s="4" customFormat="1" ht="15" customHeight="1" x14ac:dyDescent="0.25">
      <c r="A822" s="23" t="s">
        <v>85</v>
      </c>
      <c r="B822" s="23" t="s">
        <v>5</v>
      </c>
      <c r="C822" s="23">
        <v>0.1</v>
      </c>
      <c r="D822" s="20">
        <f>C822*0.95</f>
        <v>9.5000000000000001E-2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86</v>
      </c>
      <c r="B823" s="23" t="s">
        <v>5</v>
      </c>
      <c r="C823" s="23">
        <v>2</v>
      </c>
      <c r="D823" s="20">
        <f>1.6+0.05</f>
        <v>1.6500000000000001</v>
      </c>
      <c r="E823" s="20">
        <v>2.1999999999999999E-2</v>
      </c>
      <c r="F823" s="20">
        <f>0.95*C823-D823-E823</f>
        <v>0.22799999999999979</v>
      </c>
    </row>
    <row r="824" spans="1:6" s="4" customFormat="1" ht="15" customHeight="1" x14ac:dyDescent="0.25">
      <c r="A824" s="23" t="s">
        <v>87</v>
      </c>
      <c r="B824" s="23" t="s">
        <v>5</v>
      </c>
      <c r="C824" s="23">
        <v>0.1</v>
      </c>
      <c r="D824" s="20">
        <f>C824*0.95</f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88</v>
      </c>
      <c r="B825" s="23" t="s">
        <v>5</v>
      </c>
      <c r="C825" s="23">
        <v>0.16</v>
      </c>
      <c r="D825" s="20">
        <f>C825*0.95</f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89</v>
      </c>
      <c r="B826" s="23" t="s">
        <v>5</v>
      </c>
      <c r="C826" s="23">
        <v>0.1</v>
      </c>
      <c r="D826" s="20">
        <f>C826*0.95</f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90</v>
      </c>
      <c r="B827" s="23" t="s">
        <v>5</v>
      </c>
      <c r="C827" s="23">
        <v>0.16</v>
      </c>
      <c r="D827" s="20">
        <f>C827*0.95</f>
        <v>0.152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91</v>
      </c>
      <c r="B828" s="23" t="s">
        <v>5</v>
      </c>
      <c r="C828" s="23">
        <v>0.63</v>
      </c>
      <c r="D828" s="20">
        <v>0.504</v>
      </c>
      <c r="E828" s="20">
        <v>0</v>
      </c>
      <c r="F828" s="20">
        <v>9.4499999999999917E-2</v>
      </c>
    </row>
    <row r="829" spans="1:6" s="4" customFormat="1" ht="15" customHeight="1" x14ac:dyDescent="0.25">
      <c r="A829" s="23" t="s">
        <v>92</v>
      </c>
      <c r="B829" s="23" t="s">
        <v>5</v>
      </c>
      <c r="C829" s="23">
        <v>0.1</v>
      </c>
      <c r="D829" s="20">
        <f t="shared" ref="D829:D842" si="4">C829*0.95</f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93</v>
      </c>
      <c r="B830" s="23" t="s">
        <v>5</v>
      </c>
      <c r="C830" s="23">
        <v>0.1</v>
      </c>
      <c r="D830" s="20">
        <f t="shared" si="4"/>
        <v>9.5000000000000001E-2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94</v>
      </c>
      <c r="B831" s="23" t="s">
        <v>5</v>
      </c>
      <c r="C831" s="23">
        <v>0.16</v>
      </c>
      <c r="D831" s="20">
        <f t="shared" si="4"/>
        <v>0.152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95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96</v>
      </c>
      <c r="B833" s="23" t="s">
        <v>5</v>
      </c>
      <c r="C833" s="23">
        <v>0.1</v>
      </c>
      <c r="D833" s="20">
        <f t="shared" si="4"/>
        <v>9.5000000000000001E-2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97</v>
      </c>
      <c r="B834" s="23" t="s">
        <v>5</v>
      </c>
      <c r="C834" s="23">
        <v>0.1</v>
      </c>
      <c r="D834" s="20">
        <f t="shared" si="4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98</v>
      </c>
      <c r="B835" s="23" t="s">
        <v>5</v>
      </c>
      <c r="C835" s="23">
        <v>0.16</v>
      </c>
      <c r="D835" s="20">
        <f t="shared" si="4"/>
        <v>0.152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99</v>
      </c>
      <c r="B836" s="23" t="s">
        <v>5</v>
      </c>
      <c r="C836" s="23">
        <v>0.16</v>
      </c>
      <c r="D836" s="20">
        <f t="shared" si="4"/>
        <v>0.152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100</v>
      </c>
      <c r="B837" s="23" t="s">
        <v>5</v>
      </c>
      <c r="C837" s="23">
        <v>0.16</v>
      </c>
      <c r="D837" s="20">
        <f t="shared" si="4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101</v>
      </c>
      <c r="B838" s="23" t="s">
        <v>5</v>
      </c>
      <c r="C838" s="23">
        <v>0.1</v>
      </c>
      <c r="D838" s="20">
        <f t="shared" si="4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102</v>
      </c>
      <c r="B839" s="23" t="s">
        <v>5</v>
      </c>
      <c r="C839" s="23">
        <v>0.16</v>
      </c>
      <c r="D839" s="20">
        <f t="shared" si="4"/>
        <v>0.152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103</v>
      </c>
      <c r="B840" s="23" t="s">
        <v>5</v>
      </c>
      <c r="C840" s="23">
        <v>0.1</v>
      </c>
      <c r="D840" s="20">
        <f t="shared" si="4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104</v>
      </c>
      <c r="B841" s="23" t="s">
        <v>5</v>
      </c>
      <c r="C841" s="23">
        <v>6.3E-2</v>
      </c>
      <c r="D841" s="20">
        <f t="shared" si="4"/>
        <v>5.985E-2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105</v>
      </c>
      <c r="B842" s="23" t="s">
        <v>5</v>
      </c>
      <c r="C842" s="23">
        <v>0.1</v>
      </c>
      <c r="D842" s="20">
        <f t="shared" si="4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645</v>
      </c>
      <c r="B843" s="23" t="s">
        <v>5</v>
      </c>
      <c r="C843" s="23">
        <v>2.5000000000000001E-2</v>
      </c>
      <c r="D843" s="20">
        <v>2.5000000000000001E-2</v>
      </c>
      <c r="E843" s="20">
        <v>0</v>
      </c>
      <c r="F843" s="20">
        <f>C843*0.95-D843-E843</f>
        <v>-1.2500000000000011E-3</v>
      </c>
    </row>
    <row r="844" spans="1:6" s="4" customFormat="1" ht="15" customHeight="1" x14ac:dyDescent="0.25">
      <c r="A844" s="23" t="s">
        <v>106</v>
      </c>
      <c r="B844" s="23" t="s">
        <v>5</v>
      </c>
      <c r="C844" s="23">
        <v>6.3E-2</v>
      </c>
      <c r="D844" s="20">
        <f t="shared" ref="D844:D854" si="5">C844*0.95</f>
        <v>5.985E-2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107</v>
      </c>
      <c r="B845" s="23" t="s">
        <v>5</v>
      </c>
      <c r="C845" s="23">
        <v>0.1</v>
      </c>
      <c r="D845" s="20">
        <f t="shared" si="5"/>
        <v>9.5000000000000001E-2</v>
      </c>
      <c r="E845" s="20">
        <v>0</v>
      </c>
      <c r="F845" s="20">
        <v>0</v>
      </c>
    </row>
    <row r="846" spans="1:6" s="4" customFormat="1" ht="15" customHeight="1" x14ac:dyDescent="0.25">
      <c r="A846" s="23" t="s">
        <v>108</v>
      </c>
      <c r="B846" s="23" t="s">
        <v>5</v>
      </c>
      <c r="C846" s="23">
        <v>0.1</v>
      </c>
      <c r="D846" s="20">
        <f t="shared" si="5"/>
        <v>9.5000000000000001E-2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109</v>
      </c>
      <c r="B847" s="23" t="s">
        <v>5</v>
      </c>
      <c r="C847" s="23">
        <v>0.16</v>
      </c>
      <c r="D847" s="20">
        <f t="shared" si="5"/>
        <v>0.152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110</v>
      </c>
      <c r="B848" s="23" t="s">
        <v>5</v>
      </c>
      <c r="C848" s="23">
        <v>0.1</v>
      </c>
      <c r="D848" s="20">
        <f t="shared" si="5"/>
        <v>9.5000000000000001E-2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111</v>
      </c>
      <c r="B849" s="23" t="s">
        <v>5</v>
      </c>
      <c r="C849" s="23">
        <v>0.1</v>
      </c>
      <c r="D849" s="20">
        <f t="shared" si="5"/>
        <v>9.5000000000000001E-2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112</v>
      </c>
      <c r="B850" s="23" t="s">
        <v>5</v>
      </c>
      <c r="C850" s="23">
        <v>0.1</v>
      </c>
      <c r="D850" s="20">
        <f t="shared" si="5"/>
        <v>9.5000000000000001E-2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113</v>
      </c>
      <c r="B851" s="23" t="s">
        <v>5</v>
      </c>
      <c r="C851" s="23">
        <v>0.16</v>
      </c>
      <c r="D851" s="20">
        <f t="shared" si="5"/>
        <v>0.152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114</v>
      </c>
      <c r="B852" s="23" t="s">
        <v>5</v>
      </c>
      <c r="C852" s="23">
        <v>0.1</v>
      </c>
      <c r="D852" s="20">
        <f t="shared" si="5"/>
        <v>9.5000000000000001E-2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115</v>
      </c>
      <c r="B853" s="23" t="s">
        <v>5</v>
      </c>
      <c r="C853" s="23">
        <v>6.3E-2</v>
      </c>
      <c r="D853" s="20">
        <f t="shared" si="5"/>
        <v>5.985E-2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116</v>
      </c>
      <c r="B854" s="23" t="s">
        <v>5</v>
      </c>
      <c r="C854" s="23">
        <v>0.16</v>
      </c>
      <c r="D854" s="20">
        <f t="shared" si="5"/>
        <v>0.152</v>
      </c>
      <c r="E854" s="20">
        <v>0</v>
      </c>
      <c r="F854" s="20">
        <v>0</v>
      </c>
    </row>
    <row r="855" spans="1:6" s="4" customFormat="1" ht="15" customHeight="1" x14ac:dyDescent="0.25">
      <c r="A855" s="23" t="s">
        <v>675</v>
      </c>
      <c r="B855" s="23" t="s">
        <v>5</v>
      </c>
      <c r="C855" s="23">
        <v>1.26</v>
      </c>
      <c r="D855" s="20">
        <v>0.5</v>
      </c>
      <c r="E855" s="20">
        <f>0.09+0.06+0.12</f>
        <v>0.27</v>
      </c>
      <c r="F855" s="20">
        <f>C855*0.95-D855-E855</f>
        <v>0.42699999999999982</v>
      </c>
    </row>
    <row r="856" spans="1:6" s="4" customFormat="1" ht="15" customHeight="1" x14ac:dyDescent="0.25">
      <c r="A856" s="23" t="s">
        <v>631</v>
      </c>
      <c r="B856" s="23" t="s">
        <v>5</v>
      </c>
      <c r="C856" s="23">
        <v>0.08</v>
      </c>
      <c r="D856" s="20">
        <v>6.5000000000000002E-2</v>
      </c>
      <c r="E856" s="20">
        <v>0</v>
      </c>
      <c r="F856" s="20">
        <f>C856*0.95-D856-E856</f>
        <v>1.0999999999999996E-2</v>
      </c>
    </row>
    <row r="857" spans="1:6" s="4" customFormat="1" ht="15" customHeight="1" x14ac:dyDescent="0.25">
      <c r="A857" s="23" t="s">
        <v>117</v>
      </c>
      <c r="B857" s="23" t="s">
        <v>5</v>
      </c>
      <c r="C857" s="23">
        <v>1.26</v>
      </c>
      <c r="D857" s="20">
        <f>0.9184+0.05</f>
        <v>0.96840000000000004</v>
      </c>
      <c r="E857" s="20">
        <f>0.015+0.075</f>
        <v>0.09</v>
      </c>
      <c r="F857" s="20">
        <f>C857*0.95-D857-E857</f>
        <v>0.13859999999999981</v>
      </c>
    </row>
    <row r="858" spans="1:6" s="4" customFormat="1" ht="15" customHeight="1" x14ac:dyDescent="0.25">
      <c r="A858" s="23" t="s">
        <v>118</v>
      </c>
      <c r="B858" s="23" t="s">
        <v>5</v>
      </c>
      <c r="C858" s="23">
        <v>0.8</v>
      </c>
      <c r="D858" s="20">
        <v>0.35</v>
      </c>
      <c r="E858" s="20">
        <f>0.127+0.15</f>
        <v>0.27700000000000002</v>
      </c>
      <c r="F858" s="20">
        <f>C858*0.95-D858-E858</f>
        <v>0.13300000000000001</v>
      </c>
    </row>
    <row r="859" spans="1:6" s="4" customFormat="1" ht="15" customHeight="1" x14ac:dyDescent="0.25">
      <c r="A859" s="23" t="s">
        <v>119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120</v>
      </c>
      <c r="B860" s="23" t="s">
        <v>5</v>
      </c>
      <c r="C860" s="23">
        <v>1.26</v>
      </c>
      <c r="D860" s="20">
        <v>1.2119999999999997</v>
      </c>
      <c r="E860" s="20">
        <v>1.2E-2</v>
      </c>
      <c r="F860" s="20">
        <v>0</v>
      </c>
    </row>
    <row r="861" spans="1:6" s="4" customFormat="1" ht="15" customHeight="1" x14ac:dyDescent="0.25">
      <c r="A861" s="23" t="s">
        <v>121</v>
      </c>
      <c r="B861" s="23" t="s">
        <v>5</v>
      </c>
      <c r="C861" s="23">
        <v>1.26</v>
      </c>
      <c r="D861" s="20">
        <f>C861*0.95</f>
        <v>1.1969999999999998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122</v>
      </c>
      <c r="B862" s="23" t="s">
        <v>5</v>
      </c>
      <c r="C862" s="23">
        <v>1.26</v>
      </c>
      <c r="D862" s="20">
        <f>C862*0.95</f>
        <v>1.1969999999999998</v>
      </c>
      <c r="E862" s="20">
        <v>0</v>
      </c>
      <c r="F862" s="20">
        <v>0</v>
      </c>
    </row>
    <row r="863" spans="1:6" s="4" customFormat="1" ht="15" customHeight="1" x14ac:dyDescent="0.25">
      <c r="A863" s="23" t="s">
        <v>123</v>
      </c>
      <c r="B863" s="23" t="s">
        <v>5</v>
      </c>
      <c r="C863" s="23">
        <v>0.8</v>
      </c>
      <c r="D863" s="20">
        <v>0.64000000000000012</v>
      </c>
      <c r="E863" s="20">
        <v>0.12</v>
      </c>
      <c r="F863" s="20">
        <f>C863*0.95-D863-E863</f>
        <v>-1.1102230246251565E-16</v>
      </c>
    </row>
    <row r="864" spans="1:6" s="4" customFormat="1" ht="15" customHeight="1" x14ac:dyDescent="0.25">
      <c r="A864" s="23" t="s">
        <v>124</v>
      </c>
      <c r="B864" s="23" t="s">
        <v>5</v>
      </c>
      <c r="C864" s="23">
        <v>0.8</v>
      </c>
      <c r="D864" s="20">
        <f>0.509+0.005</f>
        <v>0.51400000000000001</v>
      </c>
      <c r="E864" s="20">
        <v>0.371</v>
      </c>
      <c r="F864" s="20">
        <v>0</v>
      </c>
    </row>
    <row r="865" spans="1:6" s="4" customFormat="1" ht="15" customHeight="1" x14ac:dyDescent="0.25">
      <c r="A865" s="23" t="s">
        <v>125</v>
      </c>
      <c r="B865" s="23" t="s">
        <v>5</v>
      </c>
      <c r="C865" s="23">
        <v>0.4</v>
      </c>
      <c r="D865" s="20">
        <v>0.35104999999999997</v>
      </c>
      <c r="E865" s="20">
        <v>0</v>
      </c>
      <c r="F865" s="20">
        <v>2.8950000000000031E-2</v>
      </c>
    </row>
    <row r="866" spans="1:6" s="4" customFormat="1" ht="15" customHeight="1" x14ac:dyDescent="0.25">
      <c r="A866" s="23" t="s">
        <v>126</v>
      </c>
      <c r="B866" s="23" t="s">
        <v>5</v>
      </c>
      <c r="C866" s="23">
        <v>0.4</v>
      </c>
      <c r="D866" s="20">
        <v>0.38</v>
      </c>
      <c r="E866" s="20">
        <v>0</v>
      </c>
      <c r="F866" s="20">
        <v>0</v>
      </c>
    </row>
    <row r="867" spans="1:6" s="4" customFormat="1" ht="15" customHeight="1" x14ac:dyDescent="0.25">
      <c r="A867" s="23" t="s">
        <v>127</v>
      </c>
      <c r="B867" s="23" t="s">
        <v>5</v>
      </c>
      <c r="C867" s="23">
        <v>1.26</v>
      </c>
      <c r="D867" s="20">
        <v>1.1969999999999998</v>
      </c>
      <c r="E867" s="20">
        <f>0.15+0.37</f>
        <v>0.52</v>
      </c>
      <c r="F867" s="20">
        <v>0</v>
      </c>
    </row>
    <row r="868" spans="1:6" s="4" customFormat="1" ht="15" customHeight="1" x14ac:dyDescent="0.25">
      <c r="A868" s="23" t="s">
        <v>128</v>
      </c>
      <c r="B868" s="23" t="s">
        <v>5</v>
      </c>
      <c r="C868" s="23">
        <v>0.8</v>
      </c>
      <c r="D868" s="20">
        <v>0.76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129</v>
      </c>
      <c r="B869" s="23" t="s">
        <v>5</v>
      </c>
      <c r="C869" s="23">
        <v>0.4</v>
      </c>
      <c r="D869" s="20">
        <v>0.32000000000000006</v>
      </c>
      <c r="E869" s="20">
        <v>0.01</v>
      </c>
      <c r="F869" s="20">
        <v>4.999999999999994E-2</v>
      </c>
    </row>
    <row r="870" spans="1:6" s="4" customFormat="1" ht="15" customHeight="1" x14ac:dyDescent="0.25">
      <c r="A870" s="23" t="s">
        <v>130</v>
      </c>
      <c r="B870" s="23" t="s">
        <v>5</v>
      </c>
      <c r="C870" s="23">
        <v>0.25</v>
      </c>
      <c r="D870" s="20">
        <v>0.2</v>
      </c>
      <c r="E870" s="20">
        <v>0</v>
      </c>
      <c r="F870" s="20">
        <v>3.7499999999999978E-2</v>
      </c>
    </row>
    <row r="871" spans="1:6" s="4" customFormat="1" ht="15" customHeight="1" x14ac:dyDescent="0.25">
      <c r="A871" s="23" t="s">
        <v>131</v>
      </c>
      <c r="B871" s="23" t="s">
        <v>5</v>
      </c>
      <c r="C871" s="23">
        <v>1.03</v>
      </c>
      <c r="D871" s="20">
        <v>0.79049999999999998</v>
      </c>
      <c r="E871" s="20">
        <v>0.188</v>
      </c>
      <c r="F871" s="20">
        <v>0</v>
      </c>
    </row>
    <row r="872" spans="1:6" s="4" customFormat="1" ht="15" customHeight="1" x14ac:dyDescent="0.25">
      <c r="A872" s="23" t="s">
        <v>132</v>
      </c>
      <c r="B872" s="23" t="s">
        <v>5</v>
      </c>
      <c r="C872" s="23">
        <v>0.63</v>
      </c>
      <c r="D872" s="20">
        <v>0.59849999999999992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133</v>
      </c>
      <c r="B873" s="23" t="s">
        <v>5</v>
      </c>
      <c r="C873" s="23">
        <v>1.26</v>
      </c>
      <c r="D873" s="20">
        <f>1.25+0.05</f>
        <v>1.3</v>
      </c>
      <c r="E873" s="20">
        <v>0.03</v>
      </c>
      <c r="F873" s="20">
        <v>0</v>
      </c>
    </row>
    <row r="874" spans="1:6" s="4" customFormat="1" ht="15" customHeight="1" x14ac:dyDescent="0.25">
      <c r="A874" s="23" t="s">
        <v>134</v>
      </c>
      <c r="B874" s="23" t="s">
        <v>5</v>
      </c>
      <c r="C874" s="23">
        <v>0.5</v>
      </c>
      <c r="D874" s="20">
        <v>0.4</v>
      </c>
      <c r="E874" s="20">
        <v>0</v>
      </c>
      <c r="F874" s="20">
        <v>7.4999999999999956E-2</v>
      </c>
    </row>
    <row r="875" spans="1:6" s="4" customFormat="1" ht="15" customHeight="1" x14ac:dyDescent="0.25">
      <c r="A875" s="23" t="s">
        <v>671</v>
      </c>
      <c r="B875" s="23" t="s">
        <v>5</v>
      </c>
      <c r="C875" s="23">
        <v>1.26</v>
      </c>
      <c r="D875" s="20">
        <f>C875*0.95</f>
        <v>1.1969999999999998</v>
      </c>
      <c r="E875" s="20">
        <v>0.1</v>
      </c>
      <c r="F875" s="20">
        <v>1.1000000000000001</v>
      </c>
    </row>
    <row r="876" spans="1:6" s="4" customFormat="1" ht="15" customHeight="1" x14ac:dyDescent="0.25">
      <c r="A876" s="23" t="s">
        <v>135</v>
      </c>
      <c r="B876" s="23" t="s">
        <v>5</v>
      </c>
      <c r="C876" s="23">
        <v>1.26</v>
      </c>
      <c r="D876" s="20">
        <v>1.008</v>
      </c>
      <c r="E876" s="20">
        <f>0.049+0.01+0.12</f>
        <v>0.17899999999999999</v>
      </c>
      <c r="F876" s="20">
        <f>C876*0.95-D876-E876</f>
        <v>9.9999999999998423E-3</v>
      </c>
    </row>
    <row r="877" spans="1:6" s="4" customFormat="1" ht="15" customHeight="1" x14ac:dyDescent="0.25">
      <c r="A877" s="23" t="s">
        <v>136</v>
      </c>
      <c r="B877" s="23" t="s">
        <v>5</v>
      </c>
      <c r="C877" s="23">
        <v>0.4</v>
      </c>
      <c r="D877" s="20">
        <v>0.32000000000000006</v>
      </c>
      <c r="E877" s="20">
        <v>3.5000000000000003E-2</v>
      </c>
      <c r="F877" s="20">
        <v>2.4999999999999939E-2</v>
      </c>
    </row>
    <row r="878" spans="1:6" s="4" customFormat="1" ht="15" customHeight="1" x14ac:dyDescent="0.25">
      <c r="A878" s="23" t="s">
        <v>137</v>
      </c>
      <c r="B878" s="23" t="s">
        <v>5</v>
      </c>
      <c r="C878" s="23">
        <v>1.26</v>
      </c>
      <c r="D878" s="20">
        <v>1.1969999999999998</v>
      </c>
      <c r="E878" s="20">
        <f>0.012+0.0364+0.14</f>
        <v>0.18840000000000001</v>
      </c>
      <c r="F878" s="20">
        <v>0</v>
      </c>
    </row>
    <row r="879" spans="1:6" s="4" customFormat="1" ht="15" customHeight="1" x14ac:dyDescent="0.25">
      <c r="A879" s="23" t="s">
        <v>138</v>
      </c>
      <c r="B879" s="23" t="s">
        <v>5</v>
      </c>
      <c r="C879" s="23">
        <v>1.26</v>
      </c>
      <c r="D879" s="20">
        <f>1.013+0.1</f>
        <v>1.113</v>
      </c>
      <c r="E879" s="20">
        <v>0.2</v>
      </c>
      <c r="F879" s="20">
        <v>0</v>
      </c>
    </row>
    <row r="880" spans="1:6" s="4" customFormat="1" ht="15" customHeight="1" x14ac:dyDescent="0.25">
      <c r="A880" s="23" t="s">
        <v>139</v>
      </c>
      <c r="B880" s="23" t="s">
        <v>5</v>
      </c>
      <c r="C880" s="23">
        <v>1.26</v>
      </c>
      <c r="D880" s="20">
        <v>1.2</v>
      </c>
      <c r="E880" s="20">
        <v>0</v>
      </c>
      <c r="F880" s="20">
        <v>0</v>
      </c>
    </row>
    <row r="881" spans="1:6" s="4" customFormat="1" ht="15" customHeight="1" x14ac:dyDescent="0.25">
      <c r="A881" s="23" t="s">
        <v>140</v>
      </c>
      <c r="B881" s="23" t="s">
        <v>5</v>
      </c>
      <c r="C881" s="23">
        <v>1.26</v>
      </c>
      <c r="D881" s="20">
        <v>1.1969999999999998</v>
      </c>
      <c r="E881" s="20">
        <v>0</v>
      </c>
      <c r="F881" s="20">
        <v>0</v>
      </c>
    </row>
    <row r="882" spans="1:6" s="4" customFormat="1" ht="15" customHeight="1" x14ac:dyDescent="0.25">
      <c r="A882" s="23" t="s">
        <v>141</v>
      </c>
      <c r="B882" s="23" t="s">
        <v>5</v>
      </c>
      <c r="C882" s="23">
        <v>1.26</v>
      </c>
      <c r="D882" s="20">
        <f>1.008+0.15</f>
        <v>1.1579999999999999</v>
      </c>
      <c r="E882" s="20">
        <v>0</v>
      </c>
      <c r="F882" s="20">
        <f>0.95*C882-D882</f>
        <v>3.8999999999999924E-2</v>
      </c>
    </row>
    <row r="883" spans="1:6" s="4" customFormat="1" ht="15" customHeight="1" x14ac:dyDescent="0.25">
      <c r="A883" s="23" t="s">
        <v>142</v>
      </c>
      <c r="B883" s="23" t="s">
        <v>5</v>
      </c>
      <c r="C883" s="23">
        <v>1.26</v>
      </c>
      <c r="D883" s="20">
        <v>0.93362000000000001</v>
      </c>
      <c r="E883" s="20">
        <f>0.12+0.15</f>
        <v>0.27</v>
      </c>
      <c r="F883" s="20">
        <v>0.14337999999999984</v>
      </c>
    </row>
    <row r="884" spans="1:6" s="4" customFormat="1" ht="15" customHeight="1" x14ac:dyDescent="0.25">
      <c r="A884" s="23" t="s">
        <v>143</v>
      </c>
      <c r="B884" s="23" t="s">
        <v>5</v>
      </c>
      <c r="C884" s="23">
        <v>1.26</v>
      </c>
      <c r="D884" s="20">
        <v>1.25</v>
      </c>
      <c r="E884" s="20">
        <v>0</v>
      </c>
      <c r="F884" s="20">
        <v>0</v>
      </c>
    </row>
    <row r="885" spans="1:6" s="4" customFormat="1" ht="15" customHeight="1" x14ac:dyDescent="0.25">
      <c r="A885" s="23" t="s">
        <v>144</v>
      </c>
      <c r="B885" s="23" t="s">
        <v>5</v>
      </c>
      <c r="C885" s="23">
        <v>0.56000000000000005</v>
      </c>
      <c r="D885" s="20">
        <v>0.53200000000000003</v>
      </c>
      <c r="E885" s="20">
        <v>0.03</v>
      </c>
      <c r="F885" s="20">
        <v>0</v>
      </c>
    </row>
    <row r="886" spans="1:6" s="4" customFormat="1" ht="15" customHeight="1" x14ac:dyDescent="0.25">
      <c r="A886" s="23" t="s">
        <v>632</v>
      </c>
      <c r="B886" s="23" t="s">
        <v>5</v>
      </c>
      <c r="C886" s="23">
        <v>0.32</v>
      </c>
      <c r="D886" s="20">
        <v>0.1</v>
      </c>
      <c r="E886" s="20">
        <v>0</v>
      </c>
      <c r="F886" s="20">
        <f>C886*0.95-D886-E886</f>
        <v>0.20399999999999999</v>
      </c>
    </row>
    <row r="887" spans="1:6" s="4" customFormat="1" ht="15" customHeight="1" x14ac:dyDescent="0.25">
      <c r="A887" s="23" t="s">
        <v>145</v>
      </c>
      <c r="B887" s="23" t="s">
        <v>5</v>
      </c>
      <c r="C887" s="23">
        <v>1.26</v>
      </c>
      <c r="D887" s="20">
        <v>1.3169999999999999</v>
      </c>
      <c r="E887" s="20">
        <v>0.378</v>
      </c>
      <c r="F887" s="20">
        <v>0</v>
      </c>
    </row>
    <row r="888" spans="1:6" s="4" customFormat="1" ht="15" customHeight="1" x14ac:dyDescent="0.25">
      <c r="A888" s="23" t="s">
        <v>146</v>
      </c>
      <c r="B888" s="23" t="s">
        <v>5</v>
      </c>
      <c r="C888" s="23">
        <v>0.32</v>
      </c>
      <c r="D888" s="20">
        <v>0.30399999999999999</v>
      </c>
      <c r="E888" s="20">
        <v>0</v>
      </c>
      <c r="F888" s="20">
        <v>0</v>
      </c>
    </row>
    <row r="889" spans="1:6" s="4" customFormat="1" ht="15" customHeight="1" x14ac:dyDescent="0.25">
      <c r="A889" s="23" t="s">
        <v>147</v>
      </c>
      <c r="B889" s="23" t="s">
        <v>5</v>
      </c>
      <c r="C889" s="23">
        <v>0.96</v>
      </c>
      <c r="D889" s="20">
        <v>0.59620000000000006</v>
      </c>
      <c r="E889" s="20">
        <f>0.4358+0.15</f>
        <v>0.58579999999999999</v>
      </c>
      <c r="F889" s="20">
        <f>C889*0.95-D889</f>
        <v>0.31579999999999986</v>
      </c>
    </row>
    <row r="890" spans="1:6" s="4" customFormat="1" ht="15" customHeight="1" x14ac:dyDescent="0.25">
      <c r="A890" s="23" t="s">
        <v>148</v>
      </c>
      <c r="B890" s="23" t="s">
        <v>5</v>
      </c>
      <c r="C890" s="23">
        <v>1.03</v>
      </c>
      <c r="D890" s="20">
        <v>0.97849999999999993</v>
      </c>
      <c r="E890" s="20">
        <f>0.307+0.05</f>
        <v>0.35699999999999998</v>
      </c>
      <c r="F890" s="20">
        <v>0</v>
      </c>
    </row>
    <row r="891" spans="1:6" s="4" customFormat="1" ht="15" customHeight="1" x14ac:dyDescent="0.25">
      <c r="A891" s="23" t="s">
        <v>149</v>
      </c>
      <c r="B891" s="23" t="s">
        <v>5</v>
      </c>
      <c r="C891" s="23">
        <v>0.8</v>
      </c>
      <c r="D891" s="20">
        <v>0.79</v>
      </c>
      <c r="E891" s="20">
        <v>4.4999999999999998E-2</v>
      </c>
      <c r="F891" s="20">
        <v>0</v>
      </c>
    </row>
    <row r="892" spans="1:6" s="4" customFormat="1" ht="15" customHeight="1" x14ac:dyDescent="0.25">
      <c r="A892" s="23" t="s">
        <v>150</v>
      </c>
      <c r="B892" s="23" t="s">
        <v>5</v>
      </c>
      <c r="C892" s="23">
        <v>1.26</v>
      </c>
      <c r="D892" s="20">
        <v>1.02803</v>
      </c>
      <c r="E892" s="20">
        <v>0.13100000000000001</v>
      </c>
      <c r="F892" s="20">
        <v>3.7969999999999837E-2</v>
      </c>
    </row>
    <row r="893" spans="1:6" s="4" customFormat="1" ht="15" customHeight="1" x14ac:dyDescent="0.25">
      <c r="A893" s="23" t="s">
        <v>151</v>
      </c>
      <c r="B893" s="23" t="s">
        <v>5</v>
      </c>
      <c r="C893" s="23">
        <v>0.4</v>
      </c>
      <c r="D893" s="20">
        <v>0.32000000000000006</v>
      </c>
      <c r="E893" s="20">
        <v>1.0500000000000001E-2</v>
      </c>
      <c r="F893" s="20">
        <v>4.949999999999994E-2</v>
      </c>
    </row>
    <row r="894" spans="1:6" s="4" customFormat="1" ht="15" customHeight="1" x14ac:dyDescent="0.25">
      <c r="A894" s="23" t="s">
        <v>152</v>
      </c>
      <c r="B894" s="23" t="s">
        <v>5</v>
      </c>
      <c r="C894" s="23">
        <v>0.96</v>
      </c>
      <c r="D894" s="20">
        <v>0.75802999999999998</v>
      </c>
      <c r="E894" s="20">
        <f>0.0459+0.08</f>
        <v>0.12590000000000001</v>
      </c>
      <c r="F894" s="20">
        <f>C894*0.95-D894-E894</f>
        <v>2.8069999999999928E-2</v>
      </c>
    </row>
    <row r="895" spans="1:6" s="4" customFormat="1" ht="15" customHeight="1" x14ac:dyDescent="0.25">
      <c r="A895" s="23" t="s">
        <v>635</v>
      </c>
      <c r="B895" s="23" t="s">
        <v>5</v>
      </c>
      <c r="C895" s="23">
        <v>1.03</v>
      </c>
      <c r="D895" s="20">
        <f>C895*0.95</f>
        <v>0.97849999999999993</v>
      </c>
      <c r="E895" s="20">
        <v>0</v>
      </c>
      <c r="F895" s="20">
        <f>C895*0.95-D895-E895</f>
        <v>0</v>
      </c>
    </row>
    <row r="896" spans="1:6" s="4" customFormat="1" ht="15" customHeight="1" x14ac:dyDescent="0.25">
      <c r="A896" s="23" t="s">
        <v>153</v>
      </c>
      <c r="B896" s="23" t="s">
        <v>5</v>
      </c>
      <c r="C896" s="23">
        <v>0.8</v>
      </c>
      <c r="D896" s="20">
        <v>0.63446999999999998</v>
      </c>
      <c r="E896" s="20">
        <f>0.016+0.008+0.014+0.025</f>
        <v>6.3E-2</v>
      </c>
      <c r="F896" s="20">
        <f>C896*0.95-D896-E896</f>
        <v>6.253000000000003E-2</v>
      </c>
    </row>
    <row r="897" spans="1:6" s="4" customFormat="1" ht="15" customHeight="1" x14ac:dyDescent="0.25">
      <c r="A897" s="23" t="s">
        <v>154</v>
      </c>
      <c r="B897" s="23" t="s">
        <v>5</v>
      </c>
      <c r="C897" s="23">
        <v>0.72</v>
      </c>
      <c r="D897" s="20">
        <v>0.61799999999999999</v>
      </c>
      <c r="E897" s="20">
        <v>0</v>
      </c>
      <c r="F897" s="20">
        <v>6.5999999999999948E-2</v>
      </c>
    </row>
    <row r="898" spans="1:6" s="4" customFormat="1" ht="15" customHeight="1" x14ac:dyDescent="0.25">
      <c r="A898" s="23" t="s">
        <v>155</v>
      </c>
      <c r="B898" s="23" t="s">
        <v>5</v>
      </c>
      <c r="C898" s="23">
        <v>0.63</v>
      </c>
      <c r="D898" s="20">
        <v>0.55400000000000005</v>
      </c>
      <c r="E898" s="20">
        <v>2.1999999999999999E-2</v>
      </c>
      <c r="F898" s="20">
        <v>5.2469999999999926E-2</v>
      </c>
    </row>
    <row r="899" spans="1:6" s="4" customFormat="1" ht="15" customHeight="1" x14ac:dyDescent="0.25">
      <c r="A899" s="23" t="s">
        <v>156</v>
      </c>
      <c r="B899" s="23" t="s">
        <v>5</v>
      </c>
      <c r="C899" s="23">
        <v>0.4</v>
      </c>
      <c r="D899" s="20">
        <v>0.33868999999999999</v>
      </c>
      <c r="E899" s="20">
        <v>1.4199999999999999E-2</v>
      </c>
      <c r="F899" s="20">
        <v>2.7110000000000016E-2</v>
      </c>
    </row>
    <row r="900" spans="1:6" s="4" customFormat="1" ht="16.5" customHeight="1" x14ac:dyDescent="0.25">
      <c r="A900" s="23" t="s">
        <v>157</v>
      </c>
      <c r="B900" s="23" t="s">
        <v>5</v>
      </c>
      <c r="C900" s="23">
        <v>1.26</v>
      </c>
      <c r="D900" s="20">
        <v>1.01935</v>
      </c>
      <c r="E900" s="20">
        <v>0.20499999999999999</v>
      </c>
      <c r="F900" s="20">
        <v>0</v>
      </c>
    </row>
    <row r="901" spans="1:6" s="4" customFormat="1" ht="15" customHeight="1" x14ac:dyDescent="0.25">
      <c r="A901" s="23" t="s">
        <v>158</v>
      </c>
      <c r="B901" s="23" t="s">
        <v>5</v>
      </c>
      <c r="C901" s="23">
        <v>0.8</v>
      </c>
      <c r="D901" s="20">
        <v>0.64000000000000012</v>
      </c>
      <c r="E901" s="20">
        <v>3.4500000000000003E-2</v>
      </c>
      <c r="F901" s="20">
        <v>0.11999999999999988</v>
      </c>
    </row>
    <row r="902" spans="1:6" s="4" customFormat="1" ht="15" customHeight="1" x14ac:dyDescent="0.25">
      <c r="A902" s="23" t="s">
        <v>159</v>
      </c>
      <c r="B902" s="23" t="s">
        <v>5</v>
      </c>
      <c r="C902" s="23">
        <v>0.8</v>
      </c>
      <c r="D902" s="20">
        <v>0.76700000000000002</v>
      </c>
      <c r="E902" s="20">
        <v>0</v>
      </c>
      <c r="F902" s="20">
        <v>0</v>
      </c>
    </row>
    <row r="903" spans="1:6" s="4" customFormat="1" ht="15" customHeight="1" x14ac:dyDescent="0.25">
      <c r="A903" s="23" t="s">
        <v>160</v>
      </c>
      <c r="B903" s="23" t="s">
        <v>5</v>
      </c>
      <c r="C903" s="23">
        <v>0.63</v>
      </c>
      <c r="D903" s="20">
        <v>0.63500000000000001</v>
      </c>
      <c r="E903" s="20">
        <v>0</v>
      </c>
      <c r="F903" s="20">
        <v>0</v>
      </c>
    </row>
    <row r="904" spans="1:6" s="4" customFormat="1" ht="15" customHeight="1" x14ac:dyDescent="0.25">
      <c r="A904" s="23" t="s">
        <v>161</v>
      </c>
      <c r="B904" s="23" t="s">
        <v>5</v>
      </c>
      <c r="C904" s="23">
        <v>1.03</v>
      </c>
      <c r="D904" s="20">
        <v>0.91</v>
      </c>
      <c r="E904" s="20">
        <v>0.13</v>
      </c>
      <c r="F904" s="20">
        <v>0</v>
      </c>
    </row>
    <row r="905" spans="1:6" s="4" customFormat="1" ht="15" customHeight="1" x14ac:dyDescent="0.25">
      <c r="A905" s="23" t="s">
        <v>162</v>
      </c>
      <c r="B905" s="23" t="s">
        <v>5</v>
      </c>
      <c r="C905" s="23">
        <v>0.8</v>
      </c>
      <c r="D905" s="20">
        <v>0.79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163</v>
      </c>
      <c r="B906" s="23" t="s">
        <v>5</v>
      </c>
      <c r="C906" s="23">
        <v>1.82</v>
      </c>
      <c r="D906" s="20">
        <v>1.7289999999999999</v>
      </c>
      <c r="E906" s="20">
        <v>0</v>
      </c>
      <c r="F906" s="20">
        <v>0</v>
      </c>
    </row>
    <row r="907" spans="1:6" s="4" customFormat="1" ht="15" customHeight="1" x14ac:dyDescent="0.25">
      <c r="A907" s="23" t="s">
        <v>164</v>
      </c>
      <c r="B907" s="23" t="s">
        <v>5</v>
      </c>
      <c r="C907" s="23">
        <v>0.64</v>
      </c>
      <c r="D907" s="20">
        <f>0.3+0.15</f>
        <v>0.44999999999999996</v>
      </c>
      <c r="E907" s="20">
        <v>0</v>
      </c>
      <c r="F907" s="20">
        <f>C907*0.95-D907-E907</f>
        <v>0.15800000000000003</v>
      </c>
    </row>
    <row r="908" spans="1:6" s="4" customFormat="1" ht="15" customHeight="1" x14ac:dyDescent="0.25">
      <c r="A908" s="23" t="s">
        <v>165</v>
      </c>
      <c r="B908" s="23" t="s">
        <v>5</v>
      </c>
      <c r="C908" s="23">
        <v>0.63</v>
      </c>
      <c r="D908" s="20">
        <v>0.504</v>
      </c>
      <c r="E908" s="20">
        <f>0.015+0.01</f>
        <v>2.5000000000000001E-2</v>
      </c>
      <c r="F908" s="20">
        <f>0.0794999999999999-0.01</f>
        <v>6.9499999999999909E-2</v>
      </c>
    </row>
    <row r="909" spans="1:6" s="4" customFormat="1" ht="15" customHeight="1" x14ac:dyDescent="0.25">
      <c r="A909" s="23" t="s">
        <v>166</v>
      </c>
      <c r="B909" s="23" t="s">
        <v>5</v>
      </c>
      <c r="C909" s="23">
        <v>0.4</v>
      </c>
      <c r="D909" s="20">
        <v>0.32000000000000006</v>
      </c>
      <c r="E909" s="20">
        <v>0.09</v>
      </c>
      <c r="F909" s="20">
        <v>0</v>
      </c>
    </row>
    <row r="910" spans="1:6" s="4" customFormat="1" ht="15" customHeight="1" x14ac:dyDescent="0.25">
      <c r="A910" s="23" t="s">
        <v>167</v>
      </c>
      <c r="B910" s="23" t="s">
        <v>5</v>
      </c>
      <c r="C910" s="23">
        <v>1.26</v>
      </c>
      <c r="D910" s="20">
        <v>0</v>
      </c>
      <c r="E910" s="20">
        <v>1.07</v>
      </c>
      <c r="F910" s="20">
        <v>0.12699999999999978</v>
      </c>
    </row>
    <row r="911" spans="1:6" s="4" customFormat="1" ht="15" customHeight="1" x14ac:dyDescent="0.25">
      <c r="A911" s="23" t="s">
        <v>168</v>
      </c>
      <c r="B911" s="23" t="s">
        <v>5</v>
      </c>
      <c r="C911" s="23">
        <v>0.63</v>
      </c>
      <c r="D911" s="20">
        <v>0.30399999999999999</v>
      </c>
      <c r="E911" s="20">
        <f>0.023+0.005</f>
        <v>2.8000000000000001E-2</v>
      </c>
      <c r="F911" s="20">
        <f>C911*0.95-D911-E911</f>
        <v>0.2664999999999999</v>
      </c>
    </row>
    <row r="912" spans="1:6" s="4" customFormat="1" ht="15" customHeight="1" x14ac:dyDescent="0.25">
      <c r="A912" s="23" t="s">
        <v>169</v>
      </c>
      <c r="B912" s="23" t="s">
        <v>5</v>
      </c>
      <c r="C912" s="23">
        <v>1.03</v>
      </c>
      <c r="D912" s="20">
        <v>0.69</v>
      </c>
      <c r="E912" s="20">
        <v>0.3</v>
      </c>
      <c r="F912" s="20">
        <v>0</v>
      </c>
    </row>
    <row r="913" spans="1:6" s="4" customFormat="1" ht="15" customHeight="1" x14ac:dyDescent="0.25">
      <c r="A913" s="23" t="s">
        <v>170</v>
      </c>
      <c r="B913" s="23" t="s">
        <v>5</v>
      </c>
      <c r="C913" s="23">
        <v>1.26</v>
      </c>
      <c r="D913" s="20">
        <v>0.93017000000000005</v>
      </c>
      <c r="E913" s="20">
        <v>6.5000000000000002E-2</v>
      </c>
      <c r="F913" s="20">
        <v>0.20182999999999979</v>
      </c>
    </row>
    <row r="914" spans="1:6" s="4" customFormat="1" ht="15" customHeight="1" x14ac:dyDescent="0.25">
      <c r="A914" s="23" t="s">
        <v>171</v>
      </c>
      <c r="B914" s="23" t="s">
        <v>5</v>
      </c>
      <c r="C914" s="23">
        <v>0.8</v>
      </c>
      <c r="D914" s="20">
        <v>0.64000000000000012</v>
      </c>
      <c r="E914" s="20">
        <v>7.0000000000000001E-3</v>
      </c>
      <c r="F914" s="20">
        <v>0.11299999999999988</v>
      </c>
    </row>
    <row r="915" spans="1:6" s="4" customFormat="1" ht="15" customHeight="1" x14ac:dyDescent="0.25">
      <c r="A915" s="23" t="s">
        <v>172</v>
      </c>
      <c r="B915" s="23" t="s">
        <v>5</v>
      </c>
      <c r="C915" s="23">
        <v>1.26</v>
      </c>
      <c r="D915" s="20">
        <v>1.01857</v>
      </c>
      <c r="E915" s="20">
        <f>0.1197+0.015</f>
        <v>0.13469999999999999</v>
      </c>
      <c r="F915" s="20">
        <f>C915*0.95-D915-E915</f>
        <v>4.372999999999988E-2</v>
      </c>
    </row>
    <row r="916" spans="1:6" s="4" customFormat="1" ht="15" customHeight="1" x14ac:dyDescent="0.25">
      <c r="A916" s="23" t="s">
        <v>173</v>
      </c>
      <c r="B916" s="23" t="s">
        <v>5</v>
      </c>
      <c r="C916" s="23">
        <v>0.88</v>
      </c>
      <c r="D916" s="20">
        <v>0.83599999999999997</v>
      </c>
      <c r="E916" s="20">
        <v>0</v>
      </c>
      <c r="F916" s="20">
        <v>0</v>
      </c>
    </row>
    <row r="917" spans="1:6" s="4" customFormat="1" ht="15" customHeight="1" x14ac:dyDescent="0.25">
      <c r="A917" s="23" t="s">
        <v>630</v>
      </c>
      <c r="B917" s="23" t="s">
        <v>5</v>
      </c>
      <c r="C917" s="23">
        <v>1.26</v>
      </c>
      <c r="D917" s="20">
        <v>0.58699999999999997</v>
      </c>
      <c r="E917" s="20">
        <v>0</v>
      </c>
      <c r="F917" s="20">
        <f>C917*0.95-D917-E917</f>
        <v>0.60999999999999988</v>
      </c>
    </row>
    <row r="918" spans="1:6" s="4" customFormat="1" ht="15" customHeight="1" x14ac:dyDescent="0.25">
      <c r="A918" s="23" t="s">
        <v>174</v>
      </c>
      <c r="B918" s="23" t="s">
        <v>5</v>
      </c>
      <c r="C918" s="23">
        <v>0.8</v>
      </c>
      <c r="D918" s="20">
        <v>0.57625000000000004</v>
      </c>
      <c r="E918" s="20">
        <v>0.124</v>
      </c>
      <c r="F918" s="20">
        <v>5.974999999999997E-2</v>
      </c>
    </row>
    <row r="919" spans="1:6" s="4" customFormat="1" ht="15" customHeight="1" x14ac:dyDescent="0.25">
      <c r="A919" s="23" t="s">
        <v>175</v>
      </c>
      <c r="B919" s="23" t="s">
        <v>5</v>
      </c>
      <c r="C919" s="23">
        <v>1.03</v>
      </c>
      <c r="D919" s="20">
        <v>0.91705999999999999</v>
      </c>
      <c r="E919" s="20">
        <v>7.0000000000000001E-3</v>
      </c>
      <c r="F919" s="20">
        <f>C919*0.95-D919-E919</f>
        <v>5.443999999999994E-2</v>
      </c>
    </row>
    <row r="920" spans="1:6" s="4" customFormat="1" ht="15" customHeight="1" x14ac:dyDescent="0.25">
      <c r="A920" s="23" t="s">
        <v>176</v>
      </c>
      <c r="B920" s="23" t="s">
        <v>5</v>
      </c>
      <c r="C920" s="23">
        <v>1.26</v>
      </c>
      <c r="D920" s="20">
        <v>1.01112</v>
      </c>
      <c r="E920" s="20">
        <v>8.4999999999999992E-2</v>
      </c>
      <c r="F920" s="20">
        <v>0.10087999999999983</v>
      </c>
    </row>
    <row r="921" spans="1:6" s="4" customFormat="1" ht="15" customHeight="1" x14ac:dyDescent="0.25">
      <c r="A921" s="23" t="s">
        <v>177</v>
      </c>
      <c r="B921" s="23" t="s">
        <v>5</v>
      </c>
      <c r="C921" s="23">
        <v>0.8</v>
      </c>
      <c r="D921" s="20">
        <v>0.76</v>
      </c>
      <c r="E921" s="20">
        <v>0</v>
      </c>
      <c r="F921" s="20">
        <v>0</v>
      </c>
    </row>
    <row r="922" spans="1:6" s="4" customFormat="1" ht="15" customHeight="1" x14ac:dyDescent="0.25">
      <c r="A922" s="23" t="s">
        <v>178</v>
      </c>
      <c r="B922" s="23" t="s">
        <v>5</v>
      </c>
      <c r="C922" s="23">
        <v>1.26</v>
      </c>
      <c r="D922" s="20">
        <v>1.008</v>
      </c>
      <c r="E922" s="20">
        <f>0.05+0.03+0.08+0.08</f>
        <v>0.24</v>
      </c>
      <c r="F922" s="20">
        <v>0</v>
      </c>
    </row>
    <row r="923" spans="1:6" s="4" customFormat="1" ht="15" customHeight="1" x14ac:dyDescent="0.25">
      <c r="A923" s="23" t="s">
        <v>179</v>
      </c>
      <c r="B923" s="23" t="s">
        <v>5</v>
      </c>
      <c r="C923" s="23">
        <v>0.63</v>
      </c>
      <c r="D923" s="20">
        <v>0.59849999999999992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180</v>
      </c>
      <c r="B924" s="23" t="s">
        <v>5</v>
      </c>
      <c r="C924" s="23">
        <v>0.63</v>
      </c>
      <c r="D924" s="20">
        <v>0.59849999999999992</v>
      </c>
      <c r="E924" s="20">
        <v>0</v>
      </c>
      <c r="F924" s="20">
        <v>0</v>
      </c>
    </row>
    <row r="925" spans="1:6" s="4" customFormat="1" ht="15" customHeight="1" x14ac:dyDescent="0.25">
      <c r="A925" s="23" t="s">
        <v>615</v>
      </c>
      <c r="B925" s="23" t="s">
        <v>5</v>
      </c>
      <c r="C925" s="23">
        <v>0.2</v>
      </c>
      <c r="D925" s="20">
        <v>0.19</v>
      </c>
      <c r="E925" s="20">
        <v>0</v>
      </c>
      <c r="F925" s="20">
        <v>0</v>
      </c>
    </row>
    <row r="926" spans="1:6" s="4" customFormat="1" ht="15" customHeight="1" x14ac:dyDescent="0.25">
      <c r="A926" s="23" t="s">
        <v>181</v>
      </c>
      <c r="B926" s="23" t="s">
        <v>5</v>
      </c>
      <c r="C926" s="23">
        <v>1.26</v>
      </c>
      <c r="D926" s="20">
        <v>1.008</v>
      </c>
      <c r="E926" s="20">
        <v>8.0000000000000002E-3</v>
      </c>
      <c r="F926" s="20">
        <v>0.18099999999999983</v>
      </c>
    </row>
    <row r="927" spans="1:6" s="4" customFormat="1" ht="15" customHeight="1" x14ac:dyDescent="0.25">
      <c r="A927" s="23" t="s">
        <v>182</v>
      </c>
      <c r="B927" s="23" t="s">
        <v>5</v>
      </c>
      <c r="C927" s="23">
        <v>1.26</v>
      </c>
      <c r="D927" s="20">
        <v>1.1969999999999998</v>
      </c>
      <c r="E927" s="20">
        <f>0.05+0.04</f>
        <v>0.09</v>
      </c>
      <c r="F927" s="20">
        <v>0</v>
      </c>
    </row>
    <row r="928" spans="1:6" s="4" customFormat="1" ht="15" customHeight="1" x14ac:dyDescent="0.25">
      <c r="A928" s="23" t="s">
        <v>183</v>
      </c>
      <c r="B928" s="23" t="s">
        <v>5</v>
      </c>
      <c r="C928" s="23">
        <v>1.03</v>
      </c>
      <c r="D928" s="20">
        <v>0.90871000000000002</v>
      </c>
      <c r="E928" s="20">
        <v>0.1</v>
      </c>
      <c r="F928" s="20">
        <v>0</v>
      </c>
    </row>
    <row r="929" spans="1:6" s="4" customFormat="1" ht="15" customHeight="1" x14ac:dyDescent="0.25">
      <c r="A929" s="23" t="s">
        <v>184</v>
      </c>
      <c r="B929" s="23" t="s">
        <v>5</v>
      </c>
      <c r="C929" s="23">
        <v>0.63</v>
      </c>
      <c r="D929" s="20">
        <v>0.59849999999999992</v>
      </c>
      <c r="E929" s="20">
        <v>0.03</v>
      </c>
      <c r="F929" s="20">
        <v>0</v>
      </c>
    </row>
    <row r="930" spans="1:6" s="4" customFormat="1" ht="15" customHeight="1" x14ac:dyDescent="0.25">
      <c r="A930" s="23" t="s">
        <v>185</v>
      </c>
      <c r="B930" s="23" t="s">
        <v>5</v>
      </c>
      <c r="C930" s="23">
        <v>0.4</v>
      </c>
      <c r="D930" s="20">
        <v>0.38</v>
      </c>
      <c r="E930" s="20">
        <v>0</v>
      </c>
      <c r="F930" s="20">
        <v>0</v>
      </c>
    </row>
    <row r="931" spans="1:6" s="4" customFormat="1" ht="15" customHeight="1" x14ac:dyDescent="0.25">
      <c r="A931" s="23" t="s">
        <v>186</v>
      </c>
      <c r="B931" s="23" t="s">
        <v>5</v>
      </c>
      <c r="C931" s="23">
        <v>0.4</v>
      </c>
      <c r="D931" s="20">
        <f>0.38+0.04</f>
        <v>0.42</v>
      </c>
      <c r="E931" s="20">
        <v>2.5000000000000001E-2</v>
      </c>
      <c r="F931" s="20">
        <v>0</v>
      </c>
    </row>
    <row r="932" spans="1:6" s="4" customFormat="1" ht="15" customHeight="1" x14ac:dyDescent="0.25">
      <c r="A932" s="23" t="s">
        <v>187</v>
      </c>
      <c r="B932" s="23" t="s">
        <v>5</v>
      </c>
      <c r="C932" s="23">
        <v>0.63</v>
      </c>
      <c r="D932" s="20">
        <v>0.504</v>
      </c>
      <c r="E932" s="20">
        <v>8.7999999999999995E-2</v>
      </c>
      <c r="F932" s="20">
        <v>6.4999999999999225E-3</v>
      </c>
    </row>
    <row r="933" spans="1:6" s="4" customFormat="1" ht="15" customHeight="1" x14ac:dyDescent="0.25">
      <c r="A933" s="23" t="s">
        <v>188</v>
      </c>
      <c r="B933" s="23" t="s">
        <v>5</v>
      </c>
      <c r="C933" s="23">
        <v>0.63</v>
      </c>
      <c r="D933" s="20">
        <v>0.504</v>
      </c>
      <c r="E933" s="20">
        <f>0.055+0.004</f>
        <v>5.8999999999999997E-2</v>
      </c>
      <c r="F933" s="20">
        <f>C933*0.95-D933-E933</f>
        <v>3.5499999999999921E-2</v>
      </c>
    </row>
    <row r="934" spans="1:6" s="4" customFormat="1" ht="15" customHeight="1" x14ac:dyDescent="0.25">
      <c r="A934" s="23" t="s">
        <v>189</v>
      </c>
      <c r="B934" s="23" t="s">
        <v>5</v>
      </c>
      <c r="C934" s="23">
        <v>0.4</v>
      </c>
      <c r="D934" s="20">
        <v>0.32249</v>
      </c>
      <c r="E934" s="20">
        <v>5.3000000000000005E-2</v>
      </c>
      <c r="F934" s="20">
        <v>4.5100000000000001E-3</v>
      </c>
    </row>
    <row r="935" spans="1:6" s="4" customFormat="1" ht="15" customHeight="1" x14ac:dyDescent="0.25">
      <c r="A935" s="23" t="s">
        <v>190</v>
      </c>
      <c r="B935" s="23" t="s">
        <v>5</v>
      </c>
      <c r="C935" s="23">
        <v>0.4</v>
      </c>
      <c r="D935" s="20">
        <v>0.29529</v>
      </c>
      <c r="E935" s="20">
        <v>9.9000000000000005E-2</v>
      </c>
      <c r="F935" s="20">
        <v>0</v>
      </c>
    </row>
    <row r="936" spans="1:6" s="4" customFormat="1" ht="15" customHeight="1" x14ac:dyDescent="0.25">
      <c r="A936" s="23" t="s">
        <v>191</v>
      </c>
      <c r="B936" s="23" t="s">
        <v>5</v>
      </c>
      <c r="C936" s="23">
        <v>1.26</v>
      </c>
      <c r="D936" s="20">
        <v>1.008</v>
      </c>
      <c r="E936" s="20">
        <v>0</v>
      </c>
      <c r="F936" s="20">
        <v>0.18899999999999983</v>
      </c>
    </row>
    <row r="937" spans="1:6" s="4" customFormat="1" ht="15" customHeight="1" x14ac:dyDescent="0.25">
      <c r="A937" s="23" t="s">
        <v>192</v>
      </c>
      <c r="B937" s="23" t="s">
        <v>5</v>
      </c>
      <c r="C937" s="23">
        <v>0.8</v>
      </c>
      <c r="D937" s="20">
        <v>0.61860999999999999</v>
      </c>
      <c r="E937" s="20">
        <v>3.5020000000000003E-2</v>
      </c>
      <c r="F937" s="20">
        <v>0.10637000000000002</v>
      </c>
    </row>
    <row r="938" spans="1:6" s="4" customFormat="1" ht="15" customHeight="1" x14ac:dyDescent="0.25">
      <c r="A938" s="23" t="s">
        <v>193</v>
      </c>
      <c r="B938" s="23" t="s">
        <v>5</v>
      </c>
      <c r="C938" s="23">
        <v>0.63</v>
      </c>
      <c r="D938" s="20">
        <v>0.504</v>
      </c>
      <c r="E938" s="20">
        <v>0</v>
      </c>
      <c r="F938" s="20">
        <v>9.4499999999999917E-2</v>
      </c>
    </row>
    <row r="939" spans="1:6" s="4" customFormat="1" ht="15" customHeight="1" x14ac:dyDescent="0.25">
      <c r="A939" s="23" t="s">
        <v>194</v>
      </c>
      <c r="B939" s="23" t="s">
        <v>5</v>
      </c>
      <c r="C939" s="23">
        <v>1.26</v>
      </c>
      <c r="D939" s="20">
        <v>1.1969999999999998</v>
      </c>
      <c r="E939" s="20">
        <v>0</v>
      </c>
      <c r="F939" s="20">
        <v>0</v>
      </c>
    </row>
    <row r="940" spans="1:6" s="4" customFormat="1" ht="15" customHeight="1" x14ac:dyDescent="0.25">
      <c r="A940" s="23" t="s">
        <v>195</v>
      </c>
      <c r="B940" s="23" t="s">
        <v>5</v>
      </c>
      <c r="C940" s="23">
        <v>0.8</v>
      </c>
      <c r="D940" s="20">
        <v>0.72199999999999998</v>
      </c>
      <c r="E940" s="20">
        <v>3.7999999999999999E-2</v>
      </c>
      <c r="F940" s="20">
        <v>0</v>
      </c>
    </row>
    <row r="941" spans="1:6" s="4" customFormat="1" ht="15" customHeight="1" x14ac:dyDescent="0.25">
      <c r="A941" s="23" t="s">
        <v>196</v>
      </c>
      <c r="B941" s="23" t="s">
        <v>5</v>
      </c>
      <c r="C941" s="23">
        <v>0.4</v>
      </c>
      <c r="D941" s="20">
        <v>0.32000000000000006</v>
      </c>
      <c r="E941" s="20">
        <v>2.1999999999999999E-2</v>
      </c>
      <c r="F941" s="20">
        <v>3.7999999999999944E-2</v>
      </c>
    </row>
    <row r="942" spans="1:6" s="4" customFormat="1" ht="15" customHeight="1" x14ac:dyDescent="0.25">
      <c r="A942" s="23" t="s">
        <v>197</v>
      </c>
      <c r="B942" s="23" t="s">
        <v>5</v>
      </c>
      <c r="C942" s="23">
        <v>0.4</v>
      </c>
      <c r="D942" s="20">
        <v>0.38</v>
      </c>
      <c r="E942" s="20">
        <v>5.0000000000000001E-3</v>
      </c>
      <c r="F942" s="20">
        <v>0</v>
      </c>
    </row>
    <row r="943" spans="1:6" s="4" customFormat="1" ht="15" customHeight="1" x14ac:dyDescent="0.25">
      <c r="A943" s="23" t="s">
        <v>198</v>
      </c>
      <c r="B943" s="23" t="s">
        <v>5</v>
      </c>
      <c r="C943" s="23">
        <v>0.63</v>
      </c>
      <c r="D943" s="20">
        <v>0.58849999999999991</v>
      </c>
      <c r="E943" s="20">
        <v>1.15E-2</v>
      </c>
      <c r="F943" s="20">
        <v>0</v>
      </c>
    </row>
    <row r="944" spans="1:6" s="4" customFormat="1" ht="15.75" customHeight="1" x14ac:dyDescent="0.25">
      <c r="A944" s="23" t="s">
        <v>199</v>
      </c>
      <c r="B944" s="23" t="s">
        <v>5</v>
      </c>
      <c r="C944" s="23">
        <v>1.26</v>
      </c>
      <c r="D944" s="20">
        <f>1.00474+0.149</f>
        <v>1.15374</v>
      </c>
      <c r="E944" s="20">
        <f>0.119+0.045+0.15</f>
        <v>0.31399999999999995</v>
      </c>
      <c r="F944" s="20">
        <v>0</v>
      </c>
    </row>
    <row r="945" spans="1:6" s="4" customFormat="1" ht="15" customHeight="1" x14ac:dyDescent="0.25">
      <c r="A945" s="23" t="s">
        <v>200</v>
      </c>
      <c r="B945" s="23" t="s">
        <v>5</v>
      </c>
      <c r="C945" s="23">
        <v>0.4</v>
      </c>
      <c r="D945" s="20">
        <v>0.32000000000000006</v>
      </c>
      <c r="E945" s="20">
        <v>0</v>
      </c>
      <c r="F945" s="20">
        <v>5.9999999999999942E-2</v>
      </c>
    </row>
    <row r="946" spans="1:6" s="4" customFormat="1" ht="15" customHeight="1" x14ac:dyDescent="0.25">
      <c r="A946" s="23" t="s">
        <v>201</v>
      </c>
      <c r="B946" s="23" t="s">
        <v>5</v>
      </c>
      <c r="C946" s="23">
        <v>1.26</v>
      </c>
      <c r="D946" s="20">
        <v>1.008</v>
      </c>
      <c r="E946" s="20">
        <v>0</v>
      </c>
      <c r="F946" s="20">
        <v>0.18899999999999983</v>
      </c>
    </row>
    <row r="947" spans="1:6" s="4" customFormat="1" ht="15" customHeight="1" x14ac:dyDescent="0.25">
      <c r="A947" s="23" t="s">
        <v>202</v>
      </c>
      <c r="B947" s="23" t="s">
        <v>5</v>
      </c>
      <c r="C947" s="23">
        <v>0.4</v>
      </c>
      <c r="D947" s="20">
        <v>0.34</v>
      </c>
      <c r="E947" s="20">
        <f>0.02+0.008</f>
        <v>2.8000000000000001E-2</v>
      </c>
      <c r="F947" s="20">
        <f>0.02-0.008</f>
        <v>1.2E-2</v>
      </c>
    </row>
    <row r="948" spans="1:6" s="4" customFormat="1" ht="15" customHeight="1" x14ac:dyDescent="0.25">
      <c r="A948" s="23" t="s">
        <v>203</v>
      </c>
      <c r="B948" s="23" t="s">
        <v>5</v>
      </c>
      <c r="C948" s="23">
        <v>1.26</v>
      </c>
      <c r="D948" s="20">
        <v>1.1969999999999998</v>
      </c>
      <c r="E948" s="20">
        <v>0</v>
      </c>
      <c r="F948" s="20">
        <v>0</v>
      </c>
    </row>
    <row r="949" spans="1:6" s="4" customFormat="1" ht="15" customHeight="1" x14ac:dyDescent="0.25">
      <c r="A949" s="23" t="s">
        <v>204</v>
      </c>
      <c r="B949" s="23" t="s">
        <v>5</v>
      </c>
      <c r="C949" s="23">
        <v>0.8</v>
      </c>
      <c r="D949" s="20">
        <v>0.64000000000000012</v>
      </c>
      <c r="E949" s="20">
        <f>0.062+0.015</f>
        <v>7.6999999999999999E-2</v>
      </c>
      <c r="F949" s="20">
        <f>C949*0.95-D949-E949</f>
        <v>4.2999999999999886E-2</v>
      </c>
    </row>
    <row r="950" spans="1:6" s="4" customFormat="1" ht="15" customHeight="1" x14ac:dyDescent="0.25">
      <c r="A950" s="23" t="s">
        <v>205</v>
      </c>
      <c r="B950" s="23" t="s">
        <v>5</v>
      </c>
      <c r="C950" s="23">
        <v>1.26</v>
      </c>
      <c r="D950" s="20">
        <v>1.1969559999999999</v>
      </c>
      <c r="E950" s="20">
        <v>0</v>
      </c>
      <c r="F950" s="20">
        <v>0</v>
      </c>
    </row>
    <row r="951" spans="1:6" s="4" customFormat="1" ht="15" customHeight="1" x14ac:dyDescent="0.25">
      <c r="A951" s="23" t="s">
        <v>206</v>
      </c>
      <c r="B951" s="23" t="s">
        <v>5</v>
      </c>
      <c r="C951" s="23">
        <v>0.4</v>
      </c>
      <c r="D951" s="20">
        <v>0.32000000000000006</v>
      </c>
      <c r="E951" s="20">
        <v>5.5E-2</v>
      </c>
      <c r="F951" s="20">
        <v>4.999999999999942E-3</v>
      </c>
    </row>
    <row r="952" spans="1:6" s="4" customFormat="1" ht="15" customHeight="1" x14ac:dyDescent="0.25">
      <c r="A952" s="23" t="s">
        <v>207</v>
      </c>
      <c r="B952" s="23" t="s">
        <v>5</v>
      </c>
      <c r="C952" s="23">
        <v>0.4</v>
      </c>
      <c r="D952" s="20">
        <v>0.32000000000000006</v>
      </c>
      <c r="E952" s="20">
        <v>0</v>
      </c>
      <c r="F952" s="20">
        <v>5.9999999999999942E-2</v>
      </c>
    </row>
    <row r="953" spans="1:6" s="4" customFormat="1" ht="15" customHeight="1" x14ac:dyDescent="0.25">
      <c r="A953" s="23" t="s">
        <v>208</v>
      </c>
      <c r="B953" s="23" t="s">
        <v>5</v>
      </c>
      <c r="C953" s="23">
        <v>0.63</v>
      </c>
      <c r="D953" s="20">
        <v>0.52212000000000003</v>
      </c>
      <c r="E953" s="20">
        <v>0</v>
      </c>
      <c r="F953" s="20">
        <v>7.6379999999999892E-2</v>
      </c>
    </row>
    <row r="954" spans="1:6" s="4" customFormat="1" ht="15" customHeight="1" x14ac:dyDescent="0.25">
      <c r="A954" s="23" t="s">
        <v>209</v>
      </c>
      <c r="B954" s="23" t="s">
        <v>5</v>
      </c>
      <c r="C954" s="23">
        <v>0.8</v>
      </c>
      <c r="D954" s="20">
        <v>0.73</v>
      </c>
      <c r="E954" s="20">
        <v>0.03</v>
      </c>
      <c r="F954" s="20">
        <v>2.7755575615628914E-17</v>
      </c>
    </row>
    <row r="955" spans="1:6" s="4" customFormat="1" ht="15" customHeight="1" x14ac:dyDescent="0.25">
      <c r="A955" s="23" t="s">
        <v>210</v>
      </c>
      <c r="B955" s="23" t="s">
        <v>5</v>
      </c>
      <c r="C955" s="23">
        <v>0.5</v>
      </c>
      <c r="D955" s="20">
        <v>0.3</v>
      </c>
      <c r="E955" s="20">
        <f>0.015+0.015+0.015</f>
        <v>4.4999999999999998E-2</v>
      </c>
      <c r="F955" s="20">
        <f>C955*0.95-D955-E955</f>
        <v>0.13</v>
      </c>
    </row>
    <row r="956" spans="1:6" s="4" customFormat="1" ht="15" customHeight="1" x14ac:dyDescent="0.25">
      <c r="A956" s="23" t="s">
        <v>211</v>
      </c>
      <c r="B956" s="23" t="s">
        <v>5</v>
      </c>
      <c r="C956" s="23">
        <v>0.63</v>
      </c>
      <c r="D956" s="20">
        <v>0.61499999999999999</v>
      </c>
      <c r="E956" s="20">
        <v>1.6500000000000001E-2</v>
      </c>
      <c r="F956" s="20">
        <v>0</v>
      </c>
    </row>
    <row r="957" spans="1:6" s="4" customFormat="1" ht="15" customHeight="1" x14ac:dyDescent="0.25">
      <c r="A957" s="23" t="s">
        <v>212</v>
      </c>
      <c r="B957" s="23" t="s">
        <v>5</v>
      </c>
      <c r="C957" s="23">
        <v>0.4</v>
      </c>
      <c r="D957" s="20">
        <v>0.38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213</v>
      </c>
      <c r="B958" s="23" t="s">
        <v>5</v>
      </c>
      <c r="C958" s="23">
        <v>0.72</v>
      </c>
      <c r="D958" s="20">
        <v>0.68399999999999994</v>
      </c>
      <c r="E958" s="20">
        <v>0</v>
      </c>
      <c r="F958" s="20">
        <v>0</v>
      </c>
    </row>
    <row r="959" spans="1:6" s="4" customFormat="1" ht="15" customHeight="1" x14ac:dyDescent="0.25">
      <c r="A959" s="23" t="s">
        <v>214</v>
      </c>
      <c r="B959" s="23" t="s">
        <v>5</v>
      </c>
      <c r="C959" s="23">
        <v>1.26</v>
      </c>
      <c r="D959" s="20">
        <v>1.008</v>
      </c>
      <c r="E959" s="20">
        <v>3.4000000000000002E-2</v>
      </c>
      <c r="F959" s="20">
        <v>0.15499999999999983</v>
      </c>
    </row>
    <row r="960" spans="1:6" s="4" customFormat="1" ht="15" customHeight="1" x14ac:dyDescent="0.25">
      <c r="A960" s="23" t="s">
        <v>215</v>
      </c>
      <c r="B960" s="23" t="s">
        <v>5</v>
      </c>
      <c r="C960" s="23">
        <v>0.8</v>
      </c>
      <c r="D960" s="20">
        <v>0.76</v>
      </c>
      <c r="E960" s="20">
        <v>0.06</v>
      </c>
      <c r="F960" s="20">
        <v>0</v>
      </c>
    </row>
    <row r="961" spans="1:6" s="4" customFormat="1" ht="15" customHeight="1" x14ac:dyDescent="0.25">
      <c r="A961" s="23" t="s">
        <v>616</v>
      </c>
      <c r="B961" s="23" t="s">
        <v>5</v>
      </c>
      <c r="C961" s="23">
        <v>1</v>
      </c>
      <c r="D961" s="20">
        <v>0.38500000000000001</v>
      </c>
      <c r="E961" s="20">
        <v>0</v>
      </c>
      <c r="F961" s="20">
        <v>0.56499999999999995</v>
      </c>
    </row>
    <row r="962" spans="1:6" s="4" customFormat="1" ht="15" customHeight="1" x14ac:dyDescent="0.25">
      <c r="A962" s="23" t="s">
        <v>216</v>
      </c>
      <c r="B962" s="23" t="s">
        <v>5</v>
      </c>
      <c r="C962" s="23">
        <v>0.8</v>
      </c>
      <c r="D962" s="20">
        <v>0.64000000000000012</v>
      </c>
      <c r="E962" s="20">
        <f>0.034+0.0325+0.07</f>
        <v>0.13650000000000001</v>
      </c>
      <c r="F962" s="20">
        <v>0</v>
      </c>
    </row>
    <row r="963" spans="1:6" s="4" customFormat="1" ht="15" customHeight="1" x14ac:dyDescent="0.25">
      <c r="A963" s="23" t="s">
        <v>217</v>
      </c>
      <c r="B963" s="23" t="s">
        <v>5</v>
      </c>
      <c r="C963" s="23">
        <v>0.8</v>
      </c>
      <c r="D963" s="20">
        <v>0.76</v>
      </c>
      <c r="E963" s="20">
        <v>0</v>
      </c>
      <c r="F963" s="20">
        <v>0</v>
      </c>
    </row>
    <row r="964" spans="1:6" s="4" customFormat="1" ht="15" customHeight="1" x14ac:dyDescent="0.25">
      <c r="A964" s="23" t="s">
        <v>218</v>
      </c>
      <c r="B964" s="23" t="s">
        <v>5</v>
      </c>
      <c r="C964" s="23">
        <v>0.8</v>
      </c>
      <c r="D964" s="20">
        <v>0.64000000000000012</v>
      </c>
      <c r="E964" s="20">
        <v>0.1</v>
      </c>
      <c r="F964" s="20">
        <v>1.9999999999999879E-2</v>
      </c>
    </row>
    <row r="965" spans="1:6" s="4" customFormat="1" ht="15" customHeight="1" x14ac:dyDescent="0.25">
      <c r="A965" s="23" t="s">
        <v>219</v>
      </c>
      <c r="B965" s="23" t="s">
        <v>5</v>
      </c>
      <c r="C965" s="23">
        <v>1.03</v>
      </c>
      <c r="D965" s="20">
        <v>0.67849999999999988</v>
      </c>
      <c r="E965" s="20">
        <f>0.3+0.05</f>
        <v>0.35</v>
      </c>
      <c r="F965" s="20">
        <v>0</v>
      </c>
    </row>
    <row r="966" spans="1:6" s="4" customFormat="1" ht="15" customHeight="1" x14ac:dyDescent="0.25">
      <c r="A966" s="23" t="s">
        <v>220</v>
      </c>
      <c r="B966" s="23" t="s">
        <v>5</v>
      </c>
      <c r="C966" s="23">
        <v>1.26</v>
      </c>
      <c r="D966" s="20">
        <v>1.008</v>
      </c>
      <c r="E966" s="20">
        <v>0.13700000000000001</v>
      </c>
      <c r="F966" s="20">
        <v>5.1999999999999824E-2</v>
      </c>
    </row>
    <row r="967" spans="1:6" s="4" customFormat="1" ht="15" customHeight="1" x14ac:dyDescent="0.25">
      <c r="A967" s="23" t="s">
        <v>221</v>
      </c>
      <c r="B967" s="23" t="s">
        <v>5</v>
      </c>
      <c r="C967" s="23">
        <v>0.4</v>
      </c>
      <c r="D967" s="20">
        <v>0.504</v>
      </c>
      <c r="E967" s="20">
        <f>0.056+0.1</f>
        <v>0.156</v>
      </c>
      <c r="F967" s="20">
        <v>0</v>
      </c>
    </row>
    <row r="968" spans="1:6" s="4" customFormat="1" ht="15" customHeight="1" x14ac:dyDescent="0.25">
      <c r="A968" s="23" t="s">
        <v>222</v>
      </c>
      <c r="B968" s="23" t="s">
        <v>5</v>
      </c>
      <c r="C968" s="23">
        <v>0.8</v>
      </c>
      <c r="D968" s="20">
        <f>0.46093+0.12</f>
        <v>0.58092999999999995</v>
      </c>
      <c r="E968" s="20">
        <v>0.22</v>
      </c>
      <c r="F968" s="20">
        <v>0</v>
      </c>
    </row>
    <row r="969" spans="1:6" s="4" customFormat="1" ht="15" customHeight="1" x14ac:dyDescent="0.25">
      <c r="A969" s="23" t="s">
        <v>223</v>
      </c>
      <c r="B969" s="23" t="s">
        <v>5</v>
      </c>
      <c r="C969" s="23">
        <v>0.63</v>
      </c>
      <c r="D969" s="20">
        <v>0.504</v>
      </c>
      <c r="E969" s="20">
        <v>0</v>
      </c>
      <c r="F969" s="20">
        <v>9.4499999999999917E-2</v>
      </c>
    </row>
    <row r="970" spans="1:6" s="4" customFormat="1" ht="15" customHeight="1" x14ac:dyDescent="0.25">
      <c r="A970" s="23" t="s">
        <v>224</v>
      </c>
      <c r="B970" s="23" t="s">
        <v>5</v>
      </c>
      <c r="C970" s="23">
        <v>1.26</v>
      </c>
      <c r="D970" s="20">
        <v>1.1969999999999998</v>
      </c>
      <c r="E970" s="20">
        <v>0</v>
      </c>
      <c r="F970" s="20">
        <v>0</v>
      </c>
    </row>
    <row r="971" spans="1:6" s="4" customFormat="1" ht="15" customHeight="1" x14ac:dyDescent="0.25">
      <c r="A971" s="23" t="s">
        <v>225</v>
      </c>
      <c r="B971" s="23" t="s">
        <v>5</v>
      </c>
      <c r="C971" s="23">
        <v>0.63</v>
      </c>
      <c r="D971" s="20">
        <v>0.59849999999999992</v>
      </c>
      <c r="E971" s="20">
        <v>0</v>
      </c>
      <c r="F971" s="20">
        <v>0</v>
      </c>
    </row>
    <row r="972" spans="1:6" s="4" customFormat="1" ht="15" customHeight="1" x14ac:dyDescent="0.25">
      <c r="A972" s="23" t="s">
        <v>226</v>
      </c>
      <c r="B972" s="23" t="s">
        <v>5</v>
      </c>
      <c r="C972" s="23">
        <v>0.8</v>
      </c>
      <c r="D972" s="20">
        <v>0.76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227</v>
      </c>
      <c r="B973" s="23" t="s">
        <v>5</v>
      </c>
      <c r="C973" s="23">
        <v>1.26</v>
      </c>
      <c r="D973" s="20">
        <v>1.0401</v>
      </c>
      <c r="E973" s="20">
        <f>0.022+0.037+0.15</f>
        <v>0.20899999999999999</v>
      </c>
      <c r="F973" s="20">
        <v>0</v>
      </c>
    </row>
    <row r="974" spans="1:6" s="4" customFormat="1" ht="15" customHeight="1" x14ac:dyDescent="0.25">
      <c r="A974" s="23" t="s">
        <v>228</v>
      </c>
      <c r="B974" s="23" t="s">
        <v>5</v>
      </c>
      <c r="C974" s="23">
        <v>1.26</v>
      </c>
      <c r="D974" s="20">
        <v>1.1969999999999998</v>
      </c>
      <c r="E974" s="20">
        <v>8.0000000000000002E-3</v>
      </c>
      <c r="F974" s="20">
        <v>0</v>
      </c>
    </row>
    <row r="975" spans="1:6" s="4" customFormat="1" ht="15" customHeight="1" x14ac:dyDescent="0.25">
      <c r="A975" s="23" t="s">
        <v>229</v>
      </c>
      <c r="B975" s="23" t="s">
        <v>5</v>
      </c>
      <c r="C975" s="23">
        <v>1.26</v>
      </c>
      <c r="D975" s="20">
        <v>1.1969999999999998</v>
      </c>
      <c r="E975" s="20">
        <f>0.025+0.2+0.3</f>
        <v>0.52500000000000002</v>
      </c>
      <c r="F975" s="20">
        <v>0</v>
      </c>
    </row>
    <row r="976" spans="1:6" s="4" customFormat="1" ht="15" customHeight="1" x14ac:dyDescent="0.25">
      <c r="A976" s="23" t="s">
        <v>230</v>
      </c>
      <c r="B976" s="23" t="s">
        <v>5</v>
      </c>
      <c r="C976" s="23">
        <v>1.26</v>
      </c>
      <c r="D976" s="20">
        <v>1.008</v>
      </c>
      <c r="E976" s="20">
        <f>0.03+0.037</f>
        <v>6.7000000000000004E-2</v>
      </c>
      <c r="F976" s="20">
        <f>C976*0.95-D976-E976</f>
        <v>0.12199999999999983</v>
      </c>
    </row>
    <row r="977" spans="1:6" s="4" customFormat="1" ht="15" customHeight="1" x14ac:dyDescent="0.25">
      <c r="A977" s="23" t="s">
        <v>231</v>
      </c>
      <c r="B977" s="23" t="s">
        <v>5</v>
      </c>
      <c r="C977" s="23">
        <v>1.26</v>
      </c>
      <c r="D977" s="20">
        <v>1.008</v>
      </c>
      <c r="E977" s="20">
        <v>0.191</v>
      </c>
      <c r="F977" s="20">
        <v>0</v>
      </c>
    </row>
    <row r="978" spans="1:6" s="4" customFormat="1" ht="15" customHeight="1" x14ac:dyDescent="0.25">
      <c r="A978" s="23" t="s">
        <v>232</v>
      </c>
      <c r="B978" s="23" t="s">
        <v>5</v>
      </c>
      <c r="C978" s="23">
        <v>1.26</v>
      </c>
      <c r="D978" s="20">
        <f>0.95356</f>
        <v>0.95355999999999996</v>
      </c>
      <c r="E978" s="20">
        <f>0.064+0.15+0.23</f>
        <v>0.44400000000000001</v>
      </c>
      <c r="F978" s="20">
        <f>C978-E978</f>
        <v>0.81600000000000006</v>
      </c>
    </row>
    <row r="979" spans="1:6" s="4" customFormat="1" ht="15" customHeight="1" x14ac:dyDescent="0.25">
      <c r="A979" s="23" t="s">
        <v>233</v>
      </c>
      <c r="B979" s="23" t="s">
        <v>5</v>
      </c>
      <c r="C979" s="23">
        <v>1.03</v>
      </c>
      <c r="D979" s="20">
        <v>0.82400000000000007</v>
      </c>
      <c r="E979" s="20">
        <v>6.2209999999999994E-2</v>
      </c>
      <c r="F979" s="20">
        <v>9.2289999999999872E-2</v>
      </c>
    </row>
    <row r="980" spans="1:6" s="4" customFormat="1" ht="15" customHeight="1" x14ac:dyDescent="0.25">
      <c r="A980" s="23" t="s">
        <v>234</v>
      </c>
      <c r="B980" s="23" t="s">
        <v>5</v>
      </c>
      <c r="C980" s="23">
        <v>0.8</v>
      </c>
      <c r="D980" s="20">
        <v>0.82</v>
      </c>
      <c r="E980" s="20">
        <v>5.0000000000000001E-3</v>
      </c>
      <c r="F980" s="20">
        <v>0</v>
      </c>
    </row>
    <row r="981" spans="1:6" s="4" customFormat="1" ht="15" customHeight="1" x14ac:dyDescent="0.25">
      <c r="A981" s="23" t="s">
        <v>235</v>
      </c>
      <c r="B981" s="23" t="s">
        <v>5</v>
      </c>
      <c r="C981" s="23">
        <v>1.26</v>
      </c>
      <c r="D981" s="20">
        <f>1.008+0.05</f>
        <v>1.0580000000000001</v>
      </c>
      <c r="E981" s="20">
        <v>0</v>
      </c>
      <c r="F981" s="20">
        <f>C981*0.95-D981</f>
        <v>0.13899999999999979</v>
      </c>
    </row>
    <row r="982" spans="1:6" s="4" customFormat="1" ht="15" customHeight="1" x14ac:dyDescent="0.25">
      <c r="A982" s="23" t="s">
        <v>236</v>
      </c>
      <c r="B982" s="23" t="s">
        <v>5</v>
      </c>
      <c r="C982" s="23">
        <v>1.26</v>
      </c>
      <c r="D982" s="20">
        <v>0.99284999999999979</v>
      </c>
      <c r="E982" s="20">
        <v>0.30415000000000003</v>
      </c>
      <c r="F982" s="20">
        <v>0</v>
      </c>
    </row>
    <row r="983" spans="1:6" s="4" customFormat="1" ht="15" customHeight="1" x14ac:dyDescent="0.25">
      <c r="A983" s="23" t="s">
        <v>237</v>
      </c>
      <c r="B983" s="23" t="s">
        <v>5</v>
      </c>
      <c r="C983" s="23">
        <v>1.26</v>
      </c>
      <c r="D983" s="20">
        <v>0.92199999999999982</v>
      </c>
      <c r="E983" s="20">
        <v>0.27500000000000002</v>
      </c>
      <c r="F983" s="20">
        <v>0</v>
      </c>
    </row>
    <row r="984" spans="1:6" s="4" customFormat="1" ht="15" customHeight="1" x14ac:dyDescent="0.25">
      <c r="A984" s="23" t="s">
        <v>238</v>
      </c>
      <c r="B984" s="23" t="s">
        <v>5</v>
      </c>
      <c r="C984" s="23">
        <v>0.8</v>
      </c>
      <c r="D984" s="20">
        <v>0.6</v>
      </c>
      <c r="E984" s="20">
        <v>0</v>
      </c>
      <c r="F984" s="20">
        <v>0.16</v>
      </c>
    </row>
    <row r="985" spans="1:6" s="4" customFormat="1" ht="15" customHeight="1" x14ac:dyDescent="0.25">
      <c r="A985" s="23" t="s">
        <v>652</v>
      </c>
      <c r="B985" s="23" t="s">
        <v>5</v>
      </c>
      <c r="C985" s="23">
        <v>1.26</v>
      </c>
      <c r="D985" s="20">
        <v>0.9</v>
      </c>
      <c r="E985" s="20">
        <v>0</v>
      </c>
      <c r="F985" s="20">
        <f>C985*0.95-D985-E985</f>
        <v>0.29699999999999982</v>
      </c>
    </row>
    <row r="986" spans="1:6" s="4" customFormat="1" ht="15" customHeight="1" x14ac:dyDescent="0.25">
      <c r="A986" s="31" t="s">
        <v>660</v>
      </c>
      <c r="B986" s="23" t="s">
        <v>5</v>
      </c>
      <c r="C986" s="32">
        <v>2</v>
      </c>
      <c r="D986" s="31">
        <v>0.65</v>
      </c>
      <c r="E986" s="31">
        <v>0.9</v>
      </c>
      <c r="F986" s="34">
        <f>C986*0.95-D986-E986</f>
        <v>0.35</v>
      </c>
    </row>
    <row r="987" spans="1:6" s="4" customFormat="1" ht="15" customHeight="1" x14ac:dyDescent="0.25">
      <c r="A987" s="23" t="s">
        <v>239</v>
      </c>
      <c r="B987" s="23" t="s">
        <v>5</v>
      </c>
      <c r="C987" s="23">
        <v>1.26</v>
      </c>
      <c r="D987" s="20">
        <v>1.1599999999999999</v>
      </c>
      <c r="E987" s="20">
        <v>3.6999999999999998E-2</v>
      </c>
      <c r="F987" s="20">
        <v>0</v>
      </c>
    </row>
    <row r="988" spans="1:6" s="4" customFormat="1" ht="15" customHeight="1" x14ac:dyDescent="0.25">
      <c r="A988" s="23" t="s">
        <v>240</v>
      </c>
      <c r="B988" s="23" t="s">
        <v>5</v>
      </c>
      <c r="C988" s="23">
        <v>0.4</v>
      </c>
      <c r="D988" s="20">
        <v>0.38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241</v>
      </c>
      <c r="B989" s="23" t="s">
        <v>5</v>
      </c>
      <c r="C989" s="23">
        <v>1.26</v>
      </c>
      <c r="D989" s="20">
        <v>1.03322</v>
      </c>
      <c r="E989" s="20">
        <v>0.10299999999999999</v>
      </c>
      <c r="F989" s="20">
        <v>6.0779999999999799E-2</v>
      </c>
    </row>
    <row r="990" spans="1:6" s="4" customFormat="1" ht="15" customHeight="1" x14ac:dyDescent="0.25">
      <c r="A990" s="23" t="s">
        <v>242</v>
      </c>
      <c r="B990" s="23" t="s">
        <v>5</v>
      </c>
      <c r="C990" s="23">
        <v>0.8</v>
      </c>
      <c r="D990" s="20">
        <v>0.60711999999999999</v>
      </c>
      <c r="E990" s="20">
        <v>3.5000000000000003E-2</v>
      </c>
      <c r="F990" s="20">
        <v>0.11788</v>
      </c>
    </row>
    <row r="991" spans="1:6" s="4" customFormat="1" ht="15" customHeight="1" x14ac:dyDescent="0.25">
      <c r="A991" s="23" t="s">
        <v>243</v>
      </c>
      <c r="B991" s="23" t="s">
        <v>5</v>
      </c>
      <c r="C991" s="23">
        <v>0.4</v>
      </c>
      <c r="D991" s="20">
        <v>0.32000000000000006</v>
      </c>
      <c r="E991" s="20">
        <f>0.01+0.043</f>
        <v>5.2999999999999999E-2</v>
      </c>
      <c r="F991" s="20">
        <v>0.03</v>
      </c>
    </row>
    <row r="992" spans="1:6" s="4" customFormat="1" ht="15" customHeight="1" x14ac:dyDescent="0.25">
      <c r="A992" s="23" t="s">
        <v>244</v>
      </c>
      <c r="B992" s="23" t="s">
        <v>5</v>
      </c>
      <c r="C992" s="23">
        <v>1.26</v>
      </c>
      <c r="D992" s="20">
        <v>1.008</v>
      </c>
      <c r="E992" s="20">
        <f>0.009+0.051</f>
        <v>0.06</v>
      </c>
      <c r="F992" s="20">
        <f>C992*0.95-D992</f>
        <v>0.18899999999999983</v>
      </c>
    </row>
    <row r="993" spans="1:6" s="4" customFormat="1" ht="15" customHeight="1" x14ac:dyDescent="0.25">
      <c r="A993" s="23" t="s">
        <v>245</v>
      </c>
      <c r="B993" s="23" t="s">
        <v>5</v>
      </c>
      <c r="C993" s="23">
        <v>1.26</v>
      </c>
      <c r="D993" s="20">
        <v>0.53699999999999981</v>
      </c>
      <c r="E993" s="20">
        <f>0.136+0.075</f>
        <v>0.21100000000000002</v>
      </c>
      <c r="F993" s="20">
        <f>C993*0.95-D993-E993</f>
        <v>0.44900000000000001</v>
      </c>
    </row>
    <row r="994" spans="1:6" s="4" customFormat="1" ht="15" customHeight="1" x14ac:dyDescent="0.25">
      <c r="A994" s="23" t="s">
        <v>246</v>
      </c>
      <c r="B994" s="23" t="s">
        <v>5</v>
      </c>
      <c r="C994" s="23">
        <v>1.26</v>
      </c>
      <c r="D994" s="20">
        <v>1.1000000000000001</v>
      </c>
      <c r="E994" s="20">
        <v>0.1</v>
      </c>
      <c r="F994" s="20">
        <v>0</v>
      </c>
    </row>
    <row r="995" spans="1:6" s="4" customFormat="1" ht="15" customHeight="1" x14ac:dyDescent="0.25">
      <c r="A995" s="23" t="s">
        <v>247</v>
      </c>
      <c r="B995" s="23" t="s">
        <v>5</v>
      </c>
      <c r="C995" s="23">
        <v>1.26</v>
      </c>
      <c r="D995" s="20">
        <v>0.97849999999999993</v>
      </c>
      <c r="E995" s="20">
        <v>0</v>
      </c>
      <c r="F995" s="20">
        <v>0.2185</v>
      </c>
    </row>
    <row r="996" spans="1:6" s="4" customFormat="1" ht="15" customHeight="1" x14ac:dyDescent="0.25">
      <c r="A996" s="23" t="s">
        <v>248</v>
      </c>
      <c r="B996" s="23" t="s">
        <v>5</v>
      </c>
      <c r="C996" s="23">
        <v>1.26</v>
      </c>
      <c r="D996" s="20">
        <v>0.76</v>
      </c>
      <c r="E996" s="20">
        <v>0.5</v>
      </c>
      <c r="F996" s="20">
        <v>0</v>
      </c>
    </row>
    <row r="997" spans="1:6" s="4" customFormat="1" ht="15" customHeight="1" x14ac:dyDescent="0.25">
      <c r="A997" s="23" t="s">
        <v>249</v>
      </c>
      <c r="B997" s="23" t="s">
        <v>5</v>
      </c>
      <c r="C997" s="23">
        <v>1.26</v>
      </c>
      <c r="D997" s="20">
        <v>1.0492199999999998</v>
      </c>
      <c r="E997" s="20">
        <v>0.14777999999999999</v>
      </c>
      <c r="F997" s="20">
        <v>0</v>
      </c>
    </row>
    <row r="998" spans="1:6" s="4" customFormat="1" ht="15" customHeight="1" x14ac:dyDescent="0.25">
      <c r="A998" s="23" t="s">
        <v>250</v>
      </c>
      <c r="B998" s="23" t="s">
        <v>5</v>
      </c>
      <c r="C998" s="23">
        <v>2</v>
      </c>
      <c r="D998" s="20">
        <v>1.6</v>
      </c>
      <c r="E998" s="20">
        <v>0.08</v>
      </c>
      <c r="F998" s="20">
        <v>0.21999999999999981</v>
      </c>
    </row>
    <row r="999" spans="1:6" s="4" customFormat="1" ht="15" customHeight="1" x14ac:dyDescent="0.25">
      <c r="A999" s="23" t="s">
        <v>251</v>
      </c>
      <c r="B999" s="23" t="s">
        <v>5</v>
      </c>
      <c r="C999" s="23">
        <v>0.63</v>
      </c>
      <c r="D999" s="20">
        <v>0.59849999999999992</v>
      </c>
      <c r="E999" s="20">
        <v>6.8450000000000011E-2</v>
      </c>
      <c r="F999" s="20">
        <v>0</v>
      </c>
    </row>
    <row r="1000" spans="1:6" s="4" customFormat="1" ht="15" customHeight="1" x14ac:dyDescent="0.25">
      <c r="A1000" s="23" t="s">
        <v>252</v>
      </c>
      <c r="B1000" s="23" t="s">
        <v>5</v>
      </c>
      <c r="C1000" s="23">
        <v>0.6</v>
      </c>
      <c r="D1000" s="20">
        <v>0.48000000000000009</v>
      </c>
      <c r="E1000" s="20">
        <v>0</v>
      </c>
      <c r="F1000" s="20">
        <v>8.9999999999999969E-2</v>
      </c>
    </row>
    <row r="1001" spans="1:6" s="4" customFormat="1" ht="15" customHeight="1" x14ac:dyDescent="0.25">
      <c r="A1001" s="23" t="s">
        <v>253</v>
      </c>
      <c r="B1001" s="23" t="s">
        <v>5</v>
      </c>
      <c r="C1001" s="23">
        <v>0.1</v>
      </c>
      <c r="D1001" s="20">
        <f>C1001*0.95</f>
        <v>9.5000000000000001E-2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254</v>
      </c>
      <c r="B1002" s="23" t="s">
        <v>5</v>
      </c>
      <c r="C1002" s="23">
        <v>0.64</v>
      </c>
      <c r="D1002" s="20">
        <v>0.60799999999999998</v>
      </c>
      <c r="E1002" s="20">
        <v>0</v>
      </c>
      <c r="F1002" s="20">
        <v>0</v>
      </c>
    </row>
    <row r="1003" spans="1:6" s="4" customFormat="1" ht="15" customHeight="1" x14ac:dyDescent="0.25">
      <c r="A1003" s="23" t="s">
        <v>255</v>
      </c>
      <c r="B1003" s="23" t="s">
        <v>5</v>
      </c>
      <c r="C1003" s="23">
        <v>0.8</v>
      </c>
      <c r="D1003" s="20">
        <v>0.76</v>
      </c>
      <c r="E1003" s="20">
        <v>0</v>
      </c>
      <c r="F1003" s="20">
        <v>0</v>
      </c>
    </row>
    <row r="1004" spans="1:6" s="4" customFormat="1" ht="15" customHeight="1" x14ac:dyDescent="0.25">
      <c r="A1004" s="23" t="s">
        <v>256</v>
      </c>
      <c r="B1004" s="23" t="s">
        <v>5</v>
      </c>
      <c r="C1004" s="23">
        <v>0.63</v>
      </c>
      <c r="D1004" s="20">
        <v>0.59849999999999992</v>
      </c>
      <c r="E1004" s="20">
        <v>0</v>
      </c>
      <c r="F1004" s="20">
        <v>0</v>
      </c>
    </row>
    <row r="1005" spans="1:6" s="4" customFormat="1" ht="15" customHeight="1" x14ac:dyDescent="0.25">
      <c r="A1005" s="23" t="s">
        <v>257</v>
      </c>
      <c r="B1005" s="23" t="s">
        <v>5</v>
      </c>
      <c r="C1005" s="23">
        <v>0.4</v>
      </c>
      <c r="D1005" s="20">
        <v>0.41000000000000003</v>
      </c>
      <c r="E1005" s="20">
        <v>0.06</v>
      </c>
      <c r="F1005" s="20">
        <v>0</v>
      </c>
    </row>
    <row r="1006" spans="1:6" s="4" customFormat="1" ht="15" customHeight="1" x14ac:dyDescent="0.25">
      <c r="A1006" s="23" t="s">
        <v>258</v>
      </c>
      <c r="B1006" s="23" t="s">
        <v>5</v>
      </c>
      <c r="C1006" s="23">
        <v>0.8</v>
      </c>
      <c r="D1006" s="20">
        <v>0.71899999999999997</v>
      </c>
      <c r="E1006" s="20">
        <v>5.6000000000000001E-2</v>
      </c>
      <c r="F1006" s="20">
        <v>0</v>
      </c>
    </row>
    <row r="1007" spans="1:6" s="4" customFormat="1" ht="15" customHeight="1" x14ac:dyDescent="0.25">
      <c r="A1007" s="23" t="s">
        <v>259</v>
      </c>
      <c r="B1007" s="23" t="s">
        <v>5</v>
      </c>
      <c r="C1007" s="23">
        <v>1.03</v>
      </c>
      <c r="D1007" s="20">
        <v>0.97849999999999993</v>
      </c>
      <c r="E1007" s="20">
        <v>0</v>
      </c>
      <c r="F1007" s="20">
        <v>0</v>
      </c>
    </row>
    <row r="1008" spans="1:6" s="4" customFormat="1" ht="15" customHeight="1" x14ac:dyDescent="0.25">
      <c r="A1008" s="23" t="s">
        <v>260</v>
      </c>
      <c r="B1008" s="23" t="s">
        <v>5</v>
      </c>
      <c r="C1008" s="23">
        <v>0.32</v>
      </c>
      <c r="D1008" s="20">
        <v>0.18099999999999999</v>
      </c>
      <c r="E1008" s="20">
        <v>0.123</v>
      </c>
      <c r="F1008" s="20">
        <v>0</v>
      </c>
    </row>
    <row r="1009" spans="1:6" s="4" customFormat="1" ht="15" customHeight="1" x14ac:dyDescent="0.25">
      <c r="A1009" s="23" t="s">
        <v>261</v>
      </c>
      <c r="B1009" s="23" t="s">
        <v>5</v>
      </c>
      <c r="C1009" s="23">
        <v>0.32</v>
      </c>
      <c r="D1009" s="20">
        <v>0.28000000000000003</v>
      </c>
      <c r="E1009" s="20">
        <v>7.4999999999999997E-2</v>
      </c>
      <c r="F1009" s="20">
        <v>0</v>
      </c>
    </row>
    <row r="1010" spans="1:6" s="4" customFormat="1" ht="15" customHeight="1" x14ac:dyDescent="0.25">
      <c r="A1010" s="23" t="s">
        <v>262</v>
      </c>
      <c r="B1010" s="23" t="s">
        <v>5</v>
      </c>
      <c r="C1010" s="23">
        <v>1.26</v>
      </c>
      <c r="D1010" s="20">
        <v>1.008</v>
      </c>
      <c r="E1010" s="20">
        <v>0</v>
      </c>
      <c r="F1010" s="20">
        <v>0.18899999999999983</v>
      </c>
    </row>
    <row r="1011" spans="1:6" s="4" customFormat="1" ht="15" customHeight="1" x14ac:dyDescent="0.25">
      <c r="A1011" s="23" t="s">
        <v>263</v>
      </c>
      <c r="B1011" s="23" t="s">
        <v>5</v>
      </c>
      <c r="C1011" s="23">
        <v>1.03</v>
      </c>
      <c r="D1011" s="20">
        <v>0.82400000000000007</v>
      </c>
      <c r="E1011" s="20">
        <v>1.9E-2</v>
      </c>
      <c r="F1011" s="20">
        <v>0.13549999999999987</v>
      </c>
    </row>
    <row r="1012" spans="1:6" s="4" customFormat="1" ht="15" customHeight="1" x14ac:dyDescent="0.25">
      <c r="A1012" s="23" t="s">
        <v>264</v>
      </c>
      <c r="B1012" s="23" t="s">
        <v>5</v>
      </c>
      <c r="C1012" s="23">
        <v>0.4</v>
      </c>
      <c r="D1012" s="20">
        <v>0.38</v>
      </c>
      <c r="E1012" s="20">
        <v>0</v>
      </c>
      <c r="F1012" s="20">
        <v>0</v>
      </c>
    </row>
    <row r="1013" spans="1:6" s="4" customFormat="1" ht="15" customHeight="1" x14ac:dyDescent="0.25">
      <c r="A1013" s="23" t="s">
        <v>265</v>
      </c>
      <c r="B1013" s="23" t="s">
        <v>5</v>
      </c>
      <c r="C1013" s="23">
        <v>1.26</v>
      </c>
      <c r="D1013" s="20">
        <v>1.1969999999999998</v>
      </c>
      <c r="E1013" s="20">
        <v>2.5000000000000001E-2</v>
      </c>
      <c r="F1013" s="20">
        <v>0</v>
      </c>
    </row>
    <row r="1014" spans="1:6" s="4" customFormat="1" ht="15" customHeight="1" x14ac:dyDescent="0.25">
      <c r="A1014" s="23" t="s">
        <v>266</v>
      </c>
      <c r="B1014" s="23" t="s">
        <v>5</v>
      </c>
      <c r="C1014" s="23">
        <v>1.03</v>
      </c>
      <c r="D1014" s="20">
        <v>0.97</v>
      </c>
      <c r="E1014" s="20">
        <v>0.03</v>
      </c>
      <c r="F1014" s="20">
        <v>0</v>
      </c>
    </row>
    <row r="1015" spans="1:6" s="4" customFormat="1" ht="15" customHeight="1" x14ac:dyDescent="0.25">
      <c r="A1015" s="23" t="s">
        <v>267</v>
      </c>
      <c r="B1015" s="23" t="s">
        <v>5</v>
      </c>
      <c r="C1015" s="23">
        <v>0.72</v>
      </c>
      <c r="D1015" s="20">
        <v>0.57599999999999996</v>
      </c>
      <c r="E1015" s="20">
        <v>0</v>
      </c>
      <c r="F1015" s="20">
        <v>0.10799999999999998</v>
      </c>
    </row>
    <row r="1016" spans="1:6" s="4" customFormat="1" ht="15" customHeight="1" x14ac:dyDescent="0.25">
      <c r="A1016" s="23" t="s">
        <v>268</v>
      </c>
      <c r="B1016" s="23" t="s">
        <v>5</v>
      </c>
      <c r="C1016" s="23">
        <v>1.03</v>
      </c>
      <c r="D1016" s="20">
        <f>C1016*0.95+0.2</f>
        <v>1.1784999999999999</v>
      </c>
      <c r="E1016" s="20">
        <v>0</v>
      </c>
      <c r="F1016" s="20">
        <v>0</v>
      </c>
    </row>
    <row r="1017" spans="1:6" s="4" customFormat="1" ht="15" customHeight="1" x14ac:dyDescent="0.25">
      <c r="A1017" s="23" t="s">
        <v>269</v>
      </c>
      <c r="B1017" s="23" t="s">
        <v>5</v>
      </c>
      <c r="C1017" s="23">
        <v>1.26</v>
      </c>
      <c r="D1017" s="20">
        <v>1.1970000000000001</v>
      </c>
      <c r="E1017" s="20">
        <v>8.0000000000000002E-3</v>
      </c>
      <c r="F1017" s="20">
        <v>0</v>
      </c>
    </row>
    <row r="1018" spans="1:6" s="4" customFormat="1" ht="15" customHeight="1" x14ac:dyDescent="0.25">
      <c r="A1018" s="23" t="s">
        <v>270</v>
      </c>
      <c r="B1018" s="23" t="s">
        <v>5</v>
      </c>
      <c r="C1018" s="23">
        <v>0.8</v>
      </c>
      <c r="D1018" s="20">
        <v>0.55699999999999994</v>
      </c>
      <c r="E1018" s="20">
        <v>0.20300000000000001</v>
      </c>
      <c r="F1018" s="20">
        <v>0</v>
      </c>
    </row>
    <row r="1019" spans="1:6" s="4" customFormat="1" ht="15" customHeight="1" x14ac:dyDescent="0.25">
      <c r="A1019" s="23" t="s">
        <v>271</v>
      </c>
      <c r="B1019" s="23" t="s">
        <v>5</v>
      </c>
      <c r="C1019" s="23">
        <v>0.32</v>
      </c>
      <c r="D1019" s="20">
        <v>0.25600000000000001</v>
      </c>
      <c r="E1019" s="20">
        <v>0</v>
      </c>
      <c r="F1019" s="20">
        <v>4.7999999999999987E-2</v>
      </c>
    </row>
    <row r="1020" spans="1:6" s="4" customFormat="1" ht="15" customHeight="1" x14ac:dyDescent="0.25">
      <c r="A1020" s="23" t="s">
        <v>272</v>
      </c>
      <c r="B1020" s="23" t="s">
        <v>5</v>
      </c>
      <c r="C1020" s="23">
        <v>0.63</v>
      </c>
      <c r="D1020" s="20">
        <v>0.53</v>
      </c>
      <c r="E1020" s="20">
        <v>7.0000000000000007E-2</v>
      </c>
      <c r="F1020" s="20">
        <v>0</v>
      </c>
    </row>
    <row r="1021" spans="1:6" s="4" customFormat="1" ht="15" customHeight="1" x14ac:dyDescent="0.25">
      <c r="A1021" s="23" t="s">
        <v>273</v>
      </c>
      <c r="B1021" s="23" t="s">
        <v>5</v>
      </c>
      <c r="C1021" s="23">
        <v>0.16</v>
      </c>
      <c r="D1021" s="20">
        <v>0.128</v>
      </c>
      <c r="E1021" s="20">
        <v>0</v>
      </c>
      <c r="F1021" s="20">
        <v>2.3999999999999994E-2</v>
      </c>
    </row>
    <row r="1022" spans="1:6" s="4" customFormat="1" ht="15" customHeight="1" x14ac:dyDescent="0.25">
      <c r="A1022" s="23" t="s">
        <v>274</v>
      </c>
      <c r="B1022" s="23" t="s">
        <v>5</v>
      </c>
      <c r="C1022" s="23">
        <v>0.8</v>
      </c>
      <c r="D1022" s="20">
        <f>0.96+0.1</f>
        <v>1.06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275</v>
      </c>
      <c r="B1023" s="23" t="s">
        <v>5</v>
      </c>
      <c r="C1023" s="23">
        <v>0.8</v>
      </c>
      <c r="D1023" s="20">
        <v>0.65</v>
      </c>
      <c r="E1023" s="20">
        <v>0.09</v>
      </c>
      <c r="F1023" s="20">
        <f>C1023*0.95-D1023-E1023</f>
        <v>1.999999999999999E-2</v>
      </c>
    </row>
    <row r="1024" spans="1:6" s="4" customFormat="1" ht="15" customHeight="1" x14ac:dyDescent="0.25">
      <c r="A1024" s="23" t="s">
        <v>276</v>
      </c>
      <c r="B1024" s="23" t="s">
        <v>5</v>
      </c>
      <c r="C1024" s="23">
        <v>0.63</v>
      </c>
      <c r="D1024" s="20">
        <v>0.59849999999999992</v>
      </c>
      <c r="E1024" s="20">
        <v>0</v>
      </c>
      <c r="F1024" s="20">
        <v>0</v>
      </c>
    </row>
    <row r="1025" spans="1:6" s="4" customFormat="1" ht="15" customHeight="1" x14ac:dyDescent="0.25">
      <c r="A1025" s="23" t="s">
        <v>277</v>
      </c>
      <c r="B1025" s="23" t="s">
        <v>5</v>
      </c>
      <c r="C1025" s="23">
        <v>1.26</v>
      </c>
      <c r="D1025" s="20">
        <v>1.1969999999999998</v>
      </c>
      <c r="E1025" s="20">
        <v>0</v>
      </c>
      <c r="F1025" s="20">
        <v>0</v>
      </c>
    </row>
    <row r="1026" spans="1:6" s="4" customFormat="1" ht="15" customHeight="1" x14ac:dyDescent="0.25">
      <c r="A1026" s="23" t="s">
        <v>278</v>
      </c>
      <c r="B1026" s="23" t="s">
        <v>5</v>
      </c>
      <c r="C1026" s="23">
        <v>0.8</v>
      </c>
      <c r="D1026" s="20">
        <f>0.76+0.12</f>
        <v>0.88</v>
      </c>
      <c r="E1026" s="20">
        <v>0.15500000000000003</v>
      </c>
      <c r="F1026" s="20">
        <v>0</v>
      </c>
    </row>
    <row r="1027" spans="1:6" s="4" customFormat="1" ht="15" customHeight="1" x14ac:dyDescent="0.25">
      <c r="A1027" s="23" t="s">
        <v>279</v>
      </c>
      <c r="B1027" s="23" t="s">
        <v>5</v>
      </c>
      <c r="C1027" s="23">
        <v>0.8</v>
      </c>
      <c r="D1027" s="20">
        <v>0.76</v>
      </c>
      <c r="E1027" s="20">
        <f>0.008+0.025</f>
        <v>3.3000000000000002E-2</v>
      </c>
      <c r="F1027" s="20">
        <v>0</v>
      </c>
    </row>
    <row r="1028" spans="1:6" s="4" customFormat="1" ht="15" customHeight="1" x14ac:dyDescent="0.25">
      <c r="A1028" s="23" t="s">
        <v>280</v>
      </c>
      <c r="B1028" s="23" t="s">
        <v>5</v>
      </c>
      <c r="C1028" s="23">
        <v>0.4</v>
      </c>
      <c r="D1028" s="20">
        <v>0.32000000000000006</v>
      </c>
      <c r="E1028" s="20">
        <v>0</v>
      </c>
      <c r="F1028" s="20">
        <v>5.9999999999999942E-2</v>
      </c>
    </row>
    <row r="1029" spans="1:6" s="4" customFormat="1" ht="15" customHeight="1" x14ac:dyDescent="0.25">
      <c r="A1029" s="23" t="s">
        <v>281</v>
      </c>
      <c r="B1029" s="23" t="s">
        <v>5</v>
      </c>
      <c r="C1029" s="23">
        <v>1.26</v>
      </c>
      <c r="D1029" s="20">
        <v>1.1969999999999998</v>
      </c>
      <c r="E1029" s="20">
        <v>0.15</v>
      </c>
      <c r="F1029" s="20">
        <v>0</v>
      </c>
    </row>
    <row r="1030" spans="1:6" s="4" customFormat="1" ht="15" customHeight="1" x14ac:dyDescent="0.25">
      <c r="A1030" s="23" t="s">
        <v>282</v>
      </c>
      <c r="B1030" s="23" t="s">
        <v>5</v>
      </c>
      <c r="C1030" s="23">
        <v>1.26</v>
      </c>
      <c r="D1030" s="20">
        <v>1.008</v>
      </c>
      <c r="E1030" s="20">
        <v>2.5000000000000001E-2</v>
      </c>
      <c r="F1030" s="20">
        <v>0.16399999999999984</v>
      </c>
    </row>
    <row r="1031" spans="1:6" s="4" customFormat="1" ht="15" customHeight="1" x14ac:dyDescent="0.25">
      <c r="A1031" s="23" t="s">
        <v>283</v>
      </c>
      <c r="B1031" s="23" t="s">
        <v>5</v>
      </c>
      <c r="C1031" s="23">
        <v>0.63</v>
      </c>
      <c r="D1031" s="20">
        <v>0.504</v>
      </c>
      <c r="E1031" s="20">
        <v>0</v>
      </c>
      <c r="F1031" s="20">
        <v>9.4499999999999917E-2</v>
      </c>
    </row>
    <row r="1032" spans="1:6" s="4" customFormat="1" ht="15" customHeight="1" x14ac:dyDescent="0.25">
      <c r="A1032" s="23" t="s">
        <v>284</v>
      </c>
      <c r="B1032" s="23" t="s">
        <v>5</v>
      </c>
      <c r="C1032" s="23">
        <v>1.26</v>
      </c>
      <c r="D1032" s="20">
        <v>0.83699999999999986</v>
      </c>
      <c r="E1032" s="20">
        <v>0.375</v>
      </c>
      <c r="F1032" s="20">
        <v>0</v>
      </c>
    </row>
    <row r="1033" spans="1:6" s="4" customFormat="1" ht="15" customHeight="1" x14ac:dyDescent="0.25">
      <c r="A1033" s="23" t="s">
        <v>285</v>
      </c>
      <c r="B1033" s="23" t="s">
        <v>5</v>
      </c>
      <c r="C1033" s="23">
        <v>1.26</v>
      </c>
      <c r="D1033" s="20">
        <v>1.1969999999999998</v>
      </c>
      <c r="E1033" s="20">
        <v>7.4999999999999997E-2</v>
      </c>
      <c r="F1033" s="20">
        <v>0</v>
      </c>
    </row>
    <row r="1034" spans="1:6" s="4" customFormat="1" ht="15" customHeight="1" x14ac:dyDescent="0.25">
      <c r="A1034" s="23" t="s">
        <v>286</v>
      </c>
      <c r="B1034" s="23" t="s">
        <v>5</v>
      </c>
      <c r="C1034" s="23">
        <v>1.26</v>
      </c>
      <c r="D1034" s="20">
        <v>1.1969999999999998</v>
      </c>
      <c r="E1034" s="20">
        <v>0.04</v>
      </c>
      <c r="F1034" s="20">
        <v>0</v>
      </c>
    </row>
    <row r="1035" spans="1:6" s="4" customFormat="1" ht="15" customHeight="1" x14ac:dyDescent="0.25">
      <c r="A1035" s="23" t="s">
        <v>287</v>
      </c>
      <c r="B1035" s="23" t="s">
        <v>5</v>
      </c>
      <c r="C1035" s="23">
        <v>0.8</v>
      </c>
      <c r="D1035" s="20">
        <v>0.59140000000000004</v>
      </c>
      <c r="E1035" s="20">
        <v>0.06</v>
      </c>
      <c r="F1035" s="20">
        <v>0.10859999999999997</v>
      </c>
    </row>
    <row r="1036" spans="1:6" s="4" customFormat="1" ht="15" customHeight="1" x14ac:dyDescent="0.25">
      <c r="A1036" s="23" t="s">
        <v>288</v>
      </c>
      <c r="B1036" s="23" t="s">
        <v>5</v>
      </c>
      <c r="C1036" s="23">
        <v>0.32</v>
      </c>
      <c r="D1036" s="20">
        <v>0.22506000000000001</v>
      </c>
      <c r="E1036" s="20">
        <v>7.5999999999999998E-2</v>
      </c>
      <c r="F1036" s="20">
        <v>2.9399999999999843E-3</v>
      </c>
    </row>
    <row r="1037" spans="1:6" s="4" customFormat="1" ht="15" customHeight="1" x14ac:dyDescent="0.25">
      <c r="A1037" s="23" t="s">
        <v>289</v>
      </c>
      <c r="B1037" s="23" t="s">
        <v>5</v>
      </c>
      <c r="C1037" s="23">
        <v>1.26</v>
      </c>
      <c r="D1037" s="20">
        <v>0.79717000000000005</v>
      </c>
      <c r="E1037" s="20">
        <f>0.15+0.015</f>
        <v>0.16499999999999998</v>
      </c>
      <c r="F1037" s="20">
        <f>C1037*0.95-D1037-E1037</f>
        <v>0.23482999999999982</v>
      </c>
    </row>
    <row r="1038" spans="1:6" s="4" customFormat="1" ht="15" customHeight="1" x14ac:dyDescent="0.25">
      <c r="A1038" s="23" t="s">
        <v>290</v>
      </c>
      <c r="B1038" s="23" t="s">
        <v>5</v>
      </c>
      <c r="C1038" s="23">
        <v>0.95</v>
      </c>
      <c r="D1038" s="20">
        <v>0.96249999999999991</v>
      </c>
      <c r="E1038" s="20">
        <v>0</v>
      </c>
      <c r="F1038" s="20">
        <v>0</v>
      </c>
    </row>
    <row r="1039" spans="1:6" s="4" customFormat="1" ht="15" customHeight="1" x14ac:dyDescent="0.25">
      <c r="A1039" s="23" t="s">
        <v>291</v>
      </c>
      <c r="B1039" s="23" t="s">
        <v>5</v>
      </c>
      <c r="C1039" s="23">
        <v>1.26</v>
      </c>
      <c r="D1039" s="20">
        <v>1.008</v>
      </c>
      <c r="E1039" s="20">
        <v>5.5E-2</v>
      </c>
      <c r="F1039" s="20">
        <v>0.13399999999999984</v>
      </c>
    </row>
    <row r="1040" spans="1:6" s="4" customFormat="1" ht="15" customHeight="1" x14ac:dyDescent="0.25">
      <c r="A1040" s="23" t="s">
        <v>292</v>
      </c>
      <c r="B1040" s="23" t="s">
        <v>5</v>
      </c>
      <c r="C1040" s="23">
        <v>1.26</v>
      </c>
      <c r="D1040" s="20">
        <v>0.94712000000000007</v>
      </c>
      <c r="E1040" s="20">
        <v>0.25</v>
      </c>
      <c r="F1040" s="20">
        <v>0</v>
      </c>
    </row>
    <row r="1041" spans="1:6" s="4" customFormat="1" ht="15" customHeight="1" x14ac:dyDescent="0.25">
      <c r="A1041" s="23" t="s">
        <v>293</v>
      </c>
      <c r="B1041" s="23" t="s">
        <v>5</v>
      </c>
      <c r="C1041" s="23">
        <v>1.03</v>
      </c>
      <c r="D1041" s="20">
        <v>0.5</v>
      </c>
      <c r="E1041" s="20">
        <v>0.3</v>
      </c>
      <c r="F1041" s="20">
        <f>C1041*0.95-D1041-E1041</f>
        <v>0.17849999999999994</v>
      </c>
    </row>
    <row r="1042" spans="1:6" s="4" customFormat="1" ht="15" customHeight="1" x14ac:dyDescent="0.25">
      <c r="A1042" s="23" t="s">
        <v>294</v>
      </c>
      <c r="B1042" s="23" t="s">
        <v>5</v>
      </c>
      <c r="C1042" s="23">
        <v>0.4</v>
      </c>
      <c r="D1042" s="20">
        <f>0.37+0.015</f>
        <v>0.38500000000000001</v>
      </c>
      <c r="E1042" s="20">
        <v>8.0000000000000002E-3</v>
      </c>
      <c r="F1042" s="20">
        <v>0</v>
      </c>
    </row>
    <row r="1043" spans="1:6" s="4" customFormat="1" ht="15" customHeight="1" x14ac:dyDescent="0.25">
      <c r="A1043" s="23" t="s">
        <v>295</v>
      </c>
      <c r="B1043" s="23" t="s">
        <v>5</v>
      </c>
      <c r="C1043" s="23">
        <v>1.26</v>
      </c>
      <c r="D1043" s="20">
        <f>1.09+0.1</f>
        <v>1.1900000000000002</v>
      </c>
      <c r="E1043" s="20">
        <f>0.045+0.035</f>
        <v>0.08</v>
      </c>
      <c r="F1043" s="20">
        <v>0</v>
      </c>
    </row>
    <row r="1044" spans="1:6" s="4" customFormat="1" ht="15" customHeight="1" x14ac:dyDescent="0.25">
      <c r="A1044" s="23" t="s">
        <v>296</v>
      </c>
      <c r="B1044" s="23" t="s">
        <v>5</v>
      </c>
      <c r="C1044" s="23">
        <v>0.4</v>
      </c>
      <c r="D1044" s="20">
        <v>0.38</v>
      </c>
      <c r="E1044" s="20">
        <v>8.4000000000000005E-2</v>
      </c>
      <c r="F1044" s="20">
        <v>0</v>
      </c>
    </row>
    <row r="1045" spans="1:6" s="4" customFormat="1" ht="15" customHeight="1" x14ac:dyDescent="0.25">
      <c r="A1045" s="23" t="s">
        <v>297</v>
      </c>
      <c r="B1045" s="23" t="s">
        <v>5</v>
      </c>
      <c r="C1045" s="23">
        <v>0.63</v>
      </c>
      <c r="D1045" s="20">
        <v>0.41799999999999998</v>
      </c>
      <c r="E1045" s="20">
        <v>0</v>
      </c>
      <c r="F1045" s="20">
        <f>C1045*0.95-D1045</f>
        <v>0.18049999999999994</v>
      </c>
    </row>
    <row r="1046" spans="1:6" s="4" customFormat="1" ht="15" customHeight="1" x14ac:dyDescent="0.25">
      <c r="A1046" s="23" t="s">
        <v>298</v>
      </c>
      <c r="B1046" s="23" t="s">
        <v>5</v>
      </c>
      <c r="C1046" s="23">
        <v>0.4</v>
      </c>
      <c r="D1046" s="20">
        <v>0.38</v>
      </c>
      <c r="E1046" s="20">
        <v>0</v>
      </c>
      <c r="F1046" s="20">
        <v>0</v>
      </c>
    </row>
    <row r="1047" spans="1:6" s="4" customFormat="1" ht="15" customHeight="1" x14ac:dyDescent="0.25">
      <c r="A1047" s="23" t="s">
        <v>299</v>
      </c>
      <c r="B1047" s="23" t="s">
        <v>5</v>
      </c>
      <c r="C1047" s="23">
        <v>0.4</v>
      </c>
      <c r="D1047" s="20">
        <v>0.38</v>
      </c>
      <c r="E1047" s="20">
        <v>7.0000000000000001E-3</v>
      </c>
      <c r="F1047" s="20">
        <v>0</v>
      </c>
    </row>
    <row r="1048" spans="1:6" s="4" customFormat="1" ht="15" customHeight="1" x14ac:dyDescent="0.25">
      <c r="A1048" s="23" t="s">
        <v>300</v>
      </c>
      <c r="B1048" s="23" t="s">
        <v>5</v>
      </c>
      <c r="C1048" s="23">
        <v>1.26</v>
      </c>
      <c r="D1048" s="20">
        <f>1.008+0.03</f>
        <v>1.038</v>
      </c>
      <c r="E1048" s="20">
        <f>0.3097+0.25</f>
        <v>0.55969999999999998</v>
      </c>
      <c r="F1048" s="20">
        <v>0</v>
      </c>
    </row>
    <row r="1049" spans="1:6" s="4" customFormat="1" ht="15" customHeight="1" x14ac:dyDescent="0.25">
      <c r="A1049" s="23" t="s">
        <v>301</v>
      </c>
      <c r="B1049" s="23" t="s">
        <v>5</v>
      </c>
      <c r="C1049" s="23">
        <v>1.26</v>
      </c>
      <c r="D1049" s="20">
        <v>1.1969999999999998</v>
      </c>
      <c r="E1049" s="20">
        <v>8.2000000000000003E-2</v>
      </c>
      <c r="F1049" s="20">
        <v>0</v>
      </c>
    </row>
    <row r="1050" spans="1:6" s="4" customFormat="1" ht="15" customHeight="1" x14ac:dyDescent="0.25">
      <c r="A1050" s="23" t="s">
        <v>302</v>
      </c>
      <c r="B1050" s="23" t="s">
        <v>5</v>
      </c>
      <c r="C1050" s="23">
        <v>0.8</v>
      </c>
      <c r="D1050" s="20">
        <v>0.64000000000000012</v>
      </c>
      <c r="E1050" s="20">
        <v>0</v>
      </c>
      <c r="F1050" s="20">
        <v>0.11999999999999988</v>
      </c>
    </row>
    <row r="1051" spans="1:6" s="4" customFormat="1" ht="15" customHeight="1" x14ac:dyDescent="0.25">
      <c r="A1051" s="23" t="s">
        <v>303</v>
      </c>
      <c r="B1051" s="23" t="s">
        <v>5</v>
      </c>
      <c r="C1051" s="23">
        <v>0.4</v>
      </c>
      <c r="D1051" s="20">
        <v>0.38</v>
      </c>
      <c r="E1051" s="20">
        <v>0</v>
      </c>
      <c r="F1051" s="20">
        <v>0</v>
      </c>
    </row>
    <row r="1052" spans="1:6" s="4" customFormat="1" ht="15" customHeight="1" x14ac:dyDescent="0.25">
      <c r="A1052" s="23" t="s">
        <v>304</v>
      </c>
      <c r="B1052" s="23" t="s">
        <v>5</v>
      </c>
      <c r="C1052" s="23">
        <v>0.4</v>
      </c>
      <c r="D1052" s="20">
        <v>0.32000000000000006</v>
      </c>
      <c r="E1052" s="20">
        <v>0</v>
      </c>
      <c r="F1052" s="20">
        <v>5.9999999999999942E-2</v>
      </c>
    </row>
    <row r="1053" spans="1:6" s="4" customFormat="1" ht="15" customHeight="1" x14ac:dyDescent="0.25">
      <c r="A1053" s="23" t="s">
        <v>305</v>
      </c>
      <c r="B1053" s="23" t="s">
        <v>5</v>
      </c>
      <c r="C1053" s="23">
        <v>0.4</v>
      </c>
      <c r="D1053" s="20">
        <v>0.27825</v>
      </c>
      <c r="E1053" s="20">
        <v>3.7999999999999999E-2</v>
      </c>
      <c r="F1053" s="20">
        <v>6.3750000000000001E-2</v>
      </c>
    </row>
    <row r="1054" spans="1:6" s="4" customFormat="1" ht="15" customHeight="1" x14ac:dyDescent="0.25">
      <c r="A1054" s="23" t="s">
        <v>306</v>
      </c>
      <c r="B1054" s="23" t="s">
        <v>5</v>
      </c>
      <c r="C1054" s="23">
        <v>1.26</v>
      </c>
      <c r="D1054" s="20">
        <v>1.1304999999999998</v>
      </c>
      <c r="E1054" s="20">
        <f>0.085+0.148</f>
        <v>0.23299999999999998</v>
      </c>
      <c r="F1054" s="20">
        <v>0</v>
      </c>
    </row>
    <row r="1055" spans="1:6" s="4" customFormat="1" ht="15" customHeight="1" x14ac:dyDescent="0.25">
      <c r="A1055" s="23" t="s">
        <v>307</v>
      </c>
      <c r="B1055" s="23" t="s">
        <v>5</v>
      </c>
      <c r="C1055" s="23">
        <v>1.26</v>
      </c>
      <c r="D1055" s="20">
        <v>1.1969999999999998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308</v>
      </c>
      <c r="B1056" s="23" t="s">
        <v>5</v>
      </c>
      <c r="C1056" s="23">
        <v>0.25</v>
      </c>
      <c r="D1056" s="20">
        <v>8.7499999999999994E-2</v>
      </c>
      <c r="E1056" s="20">
        <f>0.15+0.03+0.065</f>
        <v>0.245</v>
      </c>
      <c r="F1056" s="20">
        <v>0</v>
      </c>
    </row>
    <row r="1057" spans="1:6" s="4" customFormat="1" ht="15" customHeight="1" x14ac:dyDescent="0.25">
      <c r="A1057" s="23" t="s">
        <v>309</v>
      </c>
      <c r="B1057" s="23" t="s">
        <v>5</v>
      </c>
      <c r="C1057" s="23">
        <v>0.4</v>
      </c>
      <c r="D1057" s="20">
        <v>0.32000000000000006</v>
      </c>
      <c r="E1057" s="20">
        <v>0</v>
      </c>
      <c r="F1057" s="20">
        <v>5.9999999999999942E-2</v>
      </c>
    </row>
    <row r="1058" spans="1:6" s="4" customFormat="1" ht="15" customHeight="1" x14ac:dyDescent="0.25">
      <c r="A1058" s="23" t="s">
        <v>310</v>
      </c>
      <c r="B1058" s="23" t="s">
        <v>5</v>
      </c>
      <c r="C1058" s="23">
        <v>0.63</v>
      </c>
      <c r="D1058" s="20">
        <v>0.504</v>
      </c>
      <c r="E1058" s="20">
        <v>2.3199999999999998E-2</v>
      </c>
      <c r="F1058" s="20">
        <v>7.1299999999999919E-2</v>
      </c>
    </row>
    <row r="1059" spans="1:6" s="4" customFormat="1" ht="15" customHeight="1" x14ac:dyDescent="0.25">
      <c r="A1059" s="23" t="s">
        <v>311</v>
      </c>
      <c r="B1059" s="23" t="s">
        <v>5</v>
      </c>
      <c r="C1059" s="23">
        <v>0.315</v>
      </c>
      <c r="D1059" s="20">
        <v>0.252</v>
      </c>
      <c r="E1059" s="20">
        <v>0</v>
      </c>
      <c r="F1059" s="20">
        <v>4.7249999999999959E-2</v>
      </c>
    </row>
    <row r="1060" spans="1:6" s="4" customFormat="1" ht="15" customHeight="1" x14ac:dyDescent="0.25">
      <c r="A1060" s="23" t="s">
        <v>633</v>
      </c>
      <c r="B1060" s="23" t="s">
        <v>5</v>
      </c>
      <c r="C1060" s="23">
        <v>1.26</v>
      </c>
      <c r="D1060" s="20">
        <v>0.84499999999999997</v>
      </c>
      <c r="E1060" s="20">
        <v>0</v>
      </c>
      <c r="F1060" s="20">
        <f>C1060*0.95-D1060-E1060</f>
        <v>0.35199999999999987</v>
      </c>
    </row>
    <row r="1061" spans="1:6" s="4" customFormat="1" ht="15" customHeight="1" x14ac:dyDescent="0.25">
      <c r="A1061" s="23" t="s">
        <v>312</v>
      </c>
      <c r="B1061" s="23" t="s">
        <v>5</v>
      </c>
      <c r="C1061" s="23">
        <v>1.26</v>
      </c>
      <c r="D1061" s="20">
        <v>1.1969999999999998</v>
      </c>
      <c r="E1061" s="20">
        <v>0</v>
      </c>
      <c r="F1061" s="20">
        <v>0</v>
      </c>
    </row>
    <row r="1062" spans="1:6" s="4" customFormat="1" ht="15" customHeight="1" x14ac:dyDescent="0.25">
      <c r="A1062" s="23" t="s">
        <v>313</v>
      </c>
      <c r="B1062" s="23" t="s">
        <v>5</v>
      </c>
      <c r="C1062" s="23">
        <v>0.63</v>
      </c>
      <c r="D1062" s="20">
        <v>0.60324999999999995</v>
      </c>
      <c r="E1062" s="20">
        <v>1.4999999999999999E-2</v>
      </c>
      <c r="F1062" s="20">
        <v>0</v>
      </c>
    </row>
    <row r="1063" spans="1:6" s="4" customFormat="1" ht="15" customHeight="1" x14ac:dyDescent="0.25">
      <c r="A1063" s="23" t="s">
        <v>314</v>
      </c>
      <c r="B1063" s="23" t="s">
        <v>5</v>
      </c>
      <c r="C1063" s="23">
        <v>0.94499999999999995</v>
      </c>
      <c r="D1063" s="20">
        <f>0.86275+0.064</f>
        <v>0.92674999999999996</v>
      </c>
      <c r="E1063" s="20">
        <v>3.5000000000000003E-2</v>
      </c>
      <c r="F1063" s="20">
        <v>0</v>
      </c>
    </row>
    <row r="1064" spans="1:6" s="4" customFormat="1" ht="15" customHeight="1" x14ac:dyDescent="0.25">
      <c r="A1064" s="23" t="s">
        <v>315</v>
      </c>
      <c r="B1064" s="23" t="s">
        <v>5</v>
      </c>
      <c r="C1064" s="23">
        <v>1.26</v>
      </c>
      <c r="D1064" s="20">
        <v>1.177</v>
      </c>
      <c r="E1064" s="20">
        <f>0.067+0.05</f>
        <v>0.11700000000000001</v>
      </c>
      <c r="F1064" s="20">
        <v>0</v>
      </c>
    </row>
    <row r="1065" spans="1:6" s="4" customFormat="1" ht="15" customHeight="1" x14ac:dyDescent="0.25">
      <c r="A1065" s="23" t="s">
        <v>316</v>
      </c>
      <c r="B1065" s="23" t="s">
        <v>5</v>
      </c>
      <c r="C1065" s="23">
        <v>0.5</v>
      </c>
      <c r="D1065" s="20">
        <v>0.375</v>
      </c>
      <c r="E1065" s="20">
        <v>0</v>
      </c>
      <c r="F1065" s="20">
        <v>9.9999999999999978E-2</v>
      </c>
    </row>
    <row r="1066" spans="1:6" s="4" customFormat="1" ht="15" customHeight="1" x14ac:dyDescent="0.25">
      <c r="A1066" s="23" t="s">
        <v>317</v>
      </c>
      <c r="B1066" s="23" t="s">
        <v>5</v>
      </c>
      <c r="C1066" s="23">
        <v>2</v>
      </c>
      <c r="D1066" s="20">
        <v>1.9</v>
      </c>
      <c r="E1066" s="20">
        <v>0</v>
      </c>
      <c r="F1066" s="20">
        <v>0</v>
      </c>
    </row>
    <row r="1067" spans="1:6" s="4" customFormat="1" ht="15" customHeight="1" x14ac:dyDescent="0.25">
      <c r="A1067" s="23" t="s">
        <v>318</v>
      </c>
      <c r="B1067" s="23" t="s">
        <v>5</v>
      </c>
      <c r="C1067" s="23">
        <v>1.26</v>
      </c>
      <c r="D1067" s="20">
        <v>1.008</v>
      </c>
      <c r="E1067" s="20">
        <v>4.2999999999999997E-2</v>
      </c>
      <c r="F1067" s="20">
        <v>0.14599999999999985</v>
      </c>
    </row>
    <row r="1068" spans="1:6" s="4" customFormat="1" ht="15" customHeight="1" x14ac:dyDescent="0.25">
      <c r="A1068" s="23" t="s">
        <v>319</v>
      </c>
      <c r="B1068" s="23" t="s">
        <v>5</v>
      </c>
      <c r="C1068" s="23">
        <v>1.26</v>
      </c>
      <c r="D1068" s="20">
        <v>1.6</v>
      </c>
      <c r="E1068" s="20">
        <v>0</v>
      </c>
      <c r="F1068" s="20">
        <v>0</v>
      </c>
    </row>
    <row r="1069" spans="1:6" s="4" customFormat="1" x14ac:dyDescent="0.25">
      <c r="A1069" s="23" t="s">
        <v>320</v>
      </c>
      <c r="B1069" s="23" t="s">
        <v>5</v>
      </c>
      <c r="C1069" s="23">
        <v>1.26</v>
      </c>
      <c r="D1069" s="20">
        <f>C1069*0.95</f>
        <v>1.1969999999999998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321</v>
      </c>
      <c r="B1070" s="23" t="s">
        <v>5</v>
      </c>
      <c r="C1070" s="23">
        <v>1.26</v>
      </c>
      <c r="D1070" s="20">
        <f>C1070*0.95</f>
        <v>1.1969999999999998</v>
      </c>
      <c r="E1070" s="20">
        <v>0</v>
      </c>
      <c r="F1070" s="20">
        <v>0</v>
      </c>
    </row>
    <row r="1071" spans="1:6" s="4" customFormat="1" ht="15" customHeight="1" x14ac:dyDescent="0.25">
      <c r="A1071" s="23" t="s">
        <v>322</v>
      </c>
      <c r="B1071" s="23" t="s">
        <v>5</v>
      </c>
      <c r="C1071" s="23">
        <v>1.26</v>
      </c>
      <c r="D1071" s="20">
        <v>1.008</v>
      </c>
      <c r="E1071" s="20">
        <v>1.4999999999999999E-2</v>
      </c>
      <c r="F1071" s="20">
        <v>0.17399999999999982</v>
      </c>
    </row>
    <row r="1072" spans="1:6" s="4" customFormat="1" ht="15" customHeight="1" x14ac:dyDescent="0.25">
      <c r="A1072" s="23" t="s">
        <v>323</v>
      </c>
      <c r="B1072" s="23" t="s">
        <v>5</v>
      </c>
      <c r="C1072" s="23">
        <v>0.32</v>
      </c>
      <c r="D1072" s="20">
        <v>0</v>
      </c>
      <c r="E1072" s="20">
        <v>0.2</v>
      </c>
      <c r="F1072" s="20">
        <v>0.10399999999999998</v>
      </c>
    </row>
    <row r="1073" spans="1:6" s="4" customFormat="1" ht="15" customHeight="1" x14ac:dyDescent="0.25">
      <c r="A1073" s="23" t="s">
        <v>324</v>
      </c>
      <c r="B1073" s="23" t="s">
        <v>5</v>
      </c>
      <c r="C1073" s="23">
        <v>0.63</v>
      </c>
      <c r="D1073" s="20">
        <v>0.504</v>
      </c>
      <c r="E1073" s="20">
        <v>8.7999999999999995E-2</v>
      </c>
      <c r="F1073" s="20">
        <v>6.4999999999999225E-3</v>
      </c>
    </row>
    <row r="1074" spans="1:6" s="4" customFormat="1" ht="15" customHeight="1" x14ac:dyDescent="0.25">
      <c r="A1074" s="23" t="s">
        <v>325</v>
      </c>
      <c r="B1074" s="23" t="s">
        <v>5</v>
      </c>
      <c r="C1074" s="23">
        <v>0.8</v>
      </c>
      <c r="D1074" s="20">
        <v>0.16</v>
      </c>
      <c r="E1074" s="20">
        <f>0.245+0.025+0.05</f>
        <v>0.32</v>
      </c>
      <c r="F1074" s="20">
        <f>C1074*0.95-D1074-E1074</f>
        <v>0.27999999999999997</v>
      </c>
    </row>
    <row r="1075" spans="1:6" s="4" customFormat="1" ht="15" customHeight="1" x14ac:dyDescent="0.25">
      <c r="A1075" s="23" t="s">
        <v>326</v>
      </c>
      <c r="B1075" s="23" t="s">
        <v>5</v>
      </c>
      <c r="C1075" s="23">
        <v>0.25</v>
      </c>
      <c r="D1075" s="20">
        <v>8.2000000000000003E-2</v>
      </c>
      <c r="E1075" s="20">
        <v>0.06</v>
      </c>
      <c r="F1075" s="20">
        <f>C1075*0.95-D1075-E1075</f>
        <v>9.5499999999999974E-2</v>
      </c>
    </row>
    <row r="1076" spans="1:6" s="4" customFormat="1" ht="15" customHeight="1" x14ac:dyDescent="0.25">
      <c r="A1076" s="23" t="s">
        <v>617</v>
      </c>
      <c r="B1076" s="23" t="s">
        <v>5</v>
      </c>
      <c r="C1076" s="23">
        <v>0.5</v>
      </c>
      <c r="D1076" s="20">
        <v>1.4999999999999999E-2</v>
      </c>
      <c r="E1076" s="20">
        <v>0.35439999999999999</v>
      </c>
      <c r="F1076" s="20">
        <v>0.10559999999999997</v>
      </c>
    </row>
    <row r="1077" spans="1:6" s="4" customFormat="1" ht="15" customHeight="1" x14ac:dyDescent="0.25">
      <c r="A1077" s="23" t="s">
        <v>327</v>
      </c>
      <c r="B1077" s="23" t="s">
        <v>5</v>
      </c>
      <c r="C1077" s="23">
        <v>0.8</v>
      </c>
      <c r="D1077" s="20">
        <v>0.3</v>
      </c>
      <c r="E1077" s="20">
        <v>1.4999999999999999E-2</v>
      </c>
      <c r="F1077" s="20">
        <v>0.44500000000000001</v>
      </c>
    </row>
    <row r="1078" spans="1:6" s="4" customFormat="1" ht="15" customHeight="1" x14ac:dyDescent="0.25">
      <c r="A1078" s="23" t="s">
        <v>618</v>
      </c>
      <c r="B1078" s="23" t="s">
        <v>5</v>
      </c>
      <c r="C1078" s="23">
        <v>0.8</v>
      </c>
      <c r="D1078" s="20">
        <v>0.55000000000000004</v>
      </c>
      <c r="E1078" s="20">
        <v>1.4999999999999999E-2</v>
      </c>
      <c r="F1078" s="20">
        <f>C1078*0.95-D1078-E1078</f>
        <v>0.19499999999999995</v>
      </c>
    </row>
    <row r="1079" spans="1:6" s="4" customFormat="1" ht="15" customHeight="1" x14ac:dyDescent="0.25">
      <c r="A1079" s="23" t="s">
        <v>629</v>
      </c>
      <c r="B1079" s="23" t="s">
        <v>5</v>
      </c>
      <c r="C1079" s="23">
        <v>0.32</v>
      </c>
      <c r="D1079" s="20">
        <v>0</v>
      </c>
      <c r="E1079" s="20">
        <f>0.11*2</f>
        <v>0.22</v>
      </c>
      <c r="F1079" s="20">
        <f>C1079*0.95-E1079</f>
        <v>8.3999999999999991E-2</v>
      </c>
    </row>
    <row r="1080" spans="1:6" s="4" customFormat="1" ht="15" customHeight="1" x14ac:dyDescent="0.25">
      <c r="A1080" s="23" t="s">
        <v>654</v>
      </c>
      <c r="B1080" s="23" t="s">
        <v>5</v>
      </c>
      <c r="C1080" s="23">
        <v>1.26</v>
      </c>
      <c r="D1080" s="20">
        <v>0.14000000000000001</v>
      </c>
      <c r="E1080" s="20">
        <v>0.14899999999999999</v>
      </c>
      <c r="F1080" s="20">
        <f>C1080*0.95-E1080</f>
        <v>1.0479999999999998</v>
      </c>
    </row>
    <row r="1081" spans="1:6" s="4" customFormat="1" ht="15" customHeight="1" x14ac:dyDescent="0.25">
      <c r="A1081" s="23" t="s">
        <v>619</v>
      </c>
      <c r="B1081" s="23" t="s">
        <v>5</v>
      </c>
      <c r="C1081" s="23">
        <v>0.1</v>
      </c>
      <c r="D1081" s="20">
        <v>0.05</v>
      </c>
      <c r="E1081" s="20">
        <v>0</v>
      </c>
      <c r="F1081" s="20">
        <v>4.4999999999999998E-2</v>
      </c>
    </row>
    <row r="1082" spans="1:6" s="4" customFormat="1" ht="15" customHeight="1" x14ac:dyDescent="0.25">
      <c r="A1082" s="23" t="s">
        <v>328</v>
      </c>
      <c r="B1082" s="23" t="s">
        <v>5</v>
      </c>
      <c r="C1082" s="23">
        <v>0.63</v>
      </c>
      <c r="D1082" s="20">
        <v>0.59849999999999992</v>
      </c>
      <c r="E1082" s="20">
        <v>1.4999999999999999E-2</v>
      </c>
      <c r="F1082" s="20">
        <v>0</v>
      </c>
    </row>
    <row r="1083" spans="1:6" s="4" customFormat="1" ht="15" customHeight="1" x14ac:dyDescent="0.25">
      <c r="A1083" s="23" t="s">
        <v>329</v>
      </c>
      <c r="B1083" s="23" t="s">
        <v>5</v>
      </c>
      <c r="C1083" s="23">
        <v>0.4</v>
      </c>
      <c r="D1083" s="20">
        <v>0.38</v>
      </c>
      <c r="E1083" s="20">
        <v>0</v>
      </c>
      <c r="F1083" s="20">
        <v>0</v>
      </c>
    </row>
    <row r="1084" spans="1:6" s="4" customFormat="1" ht="15" customHeight="1" x14ac:dyDescent="0.25">
      <c r="A1084" s="23" t="s">
        <v>330</v>
      </c>
      <c r="B1084" s="23" t="s">
        <v>5</v>
      </c>
      <c r="C1084" s="23">
        <v>0.8</v>
      </c>
      <c r="D1084" s="20">
        <v>0.52090000000000003</v>
      </c>
      <c r="E1084" s="20">
        <v>0.23910000000000001</v>
      </c>
      <c r="F1084" s="20">
        <v>0</v>
      </c>
    </row>
    <row r="1085" spans="1:6" s="4" customFormat="1" ht="15" customHeight="1" x14ac:dyDescent="0.25">
      <c r="A1085" s="23" t="s">
        <v>331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332</v>
      </c>
      <c r="B1086" s="23" t="s">
        <v>5</v>
      </c>
      <c r="C1086" s="23">
        <v>0.8</v>
      </c>
      <c r="D1086" s="20">
        <v>0.77500000000000002</v>
      </c>
      <c r="E1086" s="20">
        <f>0.02545+0.65</f>
        <v>0.67544999999999999</v>
      </c>
      <c r="F1086" s="20">
        <v>0</v>
      </c>
    </row>
    <row r="1087" spans="1:6" s="4" customFormat="1" ht="15" customHeight="1" x14ac:dyDescent="0.25">
      <c r="A1087" s="23" t="s">
        <v>333</v>
      </c>
      <c r="B1087" s="23" t="s">
        <v>5</v>
      </c>
      <c r="C1087" s="23">
        <v>0.63</v>
      </c>
      <c r="D1087" s="20">
        <f>0.53+0.08</f>
        <v>0.61</v>
      </c>
      <c r="E1087" s="20">
        <v>6.6000000000000003E-2</v>
      </c>
      <c r="F1087" s="20">
        <v>2.4999999999998912E-3</v>
      </c>
    </row>
    <row r="1088" spans="1:6" s="4" customFormat="1" ht="15" customHeight="1" x14ac:dyDescent="0.25">
      <c r="A1088" s="23" t="s">
        <v>334</v>
      </c>
      <c r="B1088" s="23" t="s">
        <v>5</v>
      </c>
      <c r="C1088" s="23">
        <v>0.63</v>
      </c>
      <c r="D1088" s="20">
        <v>0.59849999999999992</v>
      </c>
      <c r="E1088" s="20">
        <v>1.4999999999999999E-2</v>
      </c>
      <c r="F1088" s="20">
        <v>0</v>
      </c>
    </row>
    <row r="1089" spans="1:6" s="4" customFormat="1" ht="15" customHeight="1" x14ac:dyDescent="0.25">
      <c r="A1089" s="23" t="s">
        <v>335</v>
      </c>
      <c r="B1089" s="23" t="s">
        <v>5</v>
      </c>
      <c r="C1089" s="23">
        <v>1.26</v>
      </c>
      <c r="D1089" s="20">
        <v>1.008</v>
      </c>
      <c r="E1089" s="20">
        <f>0.03+0.008</f>
        <v>3.7999999999999999E-2</v>
      </c>
      <c r="F1089" s="20">
        <f>C1089*0.95-D1089-E1089</f>
        <v>0.15099999999999983</v>
      </c>
    </row>
    <row r="1090" spans="1:6" s="4" customFormat="1" ht="15" customHeight="1" x14ac:dyDescent="0.25">
      <c r="A1090" s="23" t="s">
        <v>336</v>
      </c>
      <c r="B1090" s="23" t="s">
        <v>5</v>
      </c>
      <c r="C1090" s="23">
        <v>1.26</v>
      </c>
      <c r="D1090" s="20">
        <f>1.008+0.05</f>
        <v>1.0580000000000001</v>
      </c>
      <c r="E1090" s="20">
        <v>2.9000000000000001E-2</v>
      </c>
      <c r="F1090" s="20">
        <f>C1090*0.95-D1090</f>
        <v>0.13899999999999979</v>
      </c>
    </row>
    <row r="1091" spans="1:6" s="4" customFormat="1" ht="15" customHeight="1" x14ac:dyDescent="0.25">
      <c r="A1091" s="23" t="s">
        <v>337</v>
      </c>
      <c r="B1091" s="23" t="s">
        <v>5</v>
      </c>
      <c r="C1091" s="23">
        <v>0.4</v>
      </c>
      <c r="D1091" s="20">
        <v>0.34542</v>
      </c>
      <c r="E1091" s="20">
        <v>3.3000000000000002E-2</v>
      </c>
      <c r="F1091" s="20">
        <v>1.5799999999999981E-3</v>
      </c>
    </row>
    <row r="1092" spans="1:6" s="4" customFormat="1" ht="15" customHeight="1" x14ac:dyDescent="0.25">
      <c r="A1092" s="23" t="s">
        <v>338</v>
      </c>
      <c r="B1092" s="23" t="s">
        <v>5</v>
      </c>
      <c r="C1092" s="23">
        <v>0.4</v>
      </c>
      <c r="D1092" s="20">
        <v>0.38500000000000001</v>
      </c>
      <c r="E1092" s="20">
        <v>0</v>
      </c>
      <c r="F1092" s="20">
        <v>0</v>
      </c>
    </row>
    <row r="1093" spans="1:6" s="4" customFormat="1" ht="15" customHeight="1" x14ac:dyDescent="0.25">
      <c r="A1093" s="23" t="s">
        <v>339</v>
      </c>
      <c r="B1093" s="23" t="s">
        <v>5</v>
      </c>
      <c r="C1093" s="23">
        <v>0.63</v>
      </c>
      <c r="D1093" s="20">
        <v>0.59849999999999992</v>
      </c>
      <c r="E1093" s="20">
        <v>8.2000000000000003E-2</v>
      </c>
      <c r="F1093" s="20">
        <v>0</v>
      </c>
    </row>
    <row r="1094" spans="1:6" s="4" customFormat="1" ht="15" customHeight="1" x14ac:dyDescent="0.25">
      <c r="A1094" s="23" t="s">
        <v>340</v>
      </c>
      <c r="B1094" s="23" t="s">
        <v>5</v>
      </c>
      <c r="C1094" s="23">
        <v>1.26</v>
      </c>
      <c r="D1094" s="20">
        <v>1.008</v>
      </c>
      <c r="E1094" s="20">
        <v>7.8530000000000003E-2</v>
      </c>
      <c r="F1094" s="20">
        <v>0.11046999999999983</v>
      </c>
    </row>
    <row r="1095" spans="1:6" s="4" customFormat="1" ht="15" customHeight="1" x14ac:dyDescent="0.25">
      <c r="A1095" s="23" t="s">
        <v>341</v>
      </c>
      <c r="B1095" s="23" t="s">
        <v>5</v>
      </c>
      <c r="C1095" s="23">
        <v>0.63</v>
      </c>
      <c r="D1095" s="20">
        <v>0.59849999999999992</v>
      </c>
      <c r="E1095" s="20">
        <v>0.17099999999999999</v>
      </c>
      <c r="F1095" s="20">
        <v>0</v>
      </c>
    </row>
    <row r="1096" spans="1:6" s="4" customFormat="1" ht="15" customHeight="1" x14ac:dyDescent="0.25">
      <c r="A1096" s="23" t="s">
        <v>342</v>
      </c>
      <c r="B1096" s="23" t="s">
        <v>5</v>
      </c>
      <c r="C1096" s="23">
        <v>0.4</v>
      </c>
      <c r="D1096" s="20">
        <f>0.38+0.05</f>
        <v>0.43</v>
      </c>
      <c r="E1096" s="20">
        <v>0</v>
      </c>
      <c r="F1096" s="20">
        <v>0</v>
      </c>
    </row>
    <row r="1097" spans="1:6" s="4" customFormat="1" ht="15" customHeight="1" x14ac:dyDescent="0.25">
      <c r="A1097" s="23" t="s">
        <v>343</v>
      </c>
      <c r="B1097" s="23" t="s">
        <v>5</v>
      </c>
      <c r="C1097" s="23">
        <v>1.26</v>
      </c>
      <c r="D1097" s="20">
        <v>1.1969999999999998</v>
      </c>
      <c r="E1097" s="20">
        <v>7.1499999999999994E-2</v>
      </c>
      <c r="F1097" s="20">
        <v>0</v>
      </c>
    </row>
    <row r="1098" spans="1:6" s="4" customFormat="1" ht="15" customHeight="1" x14ac:dyDescent="0.25">
      <c r="A1098" s="23" t="s">
        <v>344</v>
      </c>
      <c r="B1098" s="23" t="s">
        <v>5</v>
      </c>
      <c r="C1098" s="23">
        <v>0.63</v>
      </c>
      <c r="D1098" s="20">
        <v>0.6</v>
      </c>
      <c r="E1098" s="20">
        <v>0</v>
      </c>
      <c r="F1098" s="20">
        <v>0</v>
      </c>
    </row>
    <row r="1099" spans="1:6" s="4" customFormat="1" ht="15" customHeight="1" x14ac:dyDescent="0.25">
      <c r="A1099" s="23" t="s">
        <v>345</v>
      </c>
      <c r="B1099" s="23" t="s">
        <v>5</v>
      </c>
      <c r="C1099" s="23">
        <v>0.63</v>
      </c>
      <c r="D1099" s="20">
        <f>0.6135+0.15</f>
        <v>0.76350000000000007</v>
      </c>
      <c r="E1099" s="20">
        <f>0.044+0.007</f>
        <v>5.0999999999999997E-2</v>
      </c>
      <c r="F1099" s="20">
        <v>0</v>
      </c>
    </row>
    <row r="1100" spans="1:6" s="4" customFormat="1" ht="15" customHeight="1" x14ac:dyDescent="0.25">
      <c r="A1100" s="23" t="s">
        <v>346</v>
      </c>
      <c r="B1100" s="23" t="s">
        <v>5</v>
      </c>
      <c r="C1100" s="23">
        <v>0.4</v>
      </c>
      <c r="D1100" s="20">
        <v>0.38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347</v>
      </c>
      <c r="B1101" s="23" t="s">
        <v>5</v>
      </c>
      <c r="C1101" s="23">
        <v>1.03</v>
      </c>
      <c r="D1101" s="20">
        <v>0.99849999999999994</v>
      </c>
      <c r="E1101" s="20">
        <v>0</v>
      </c>
      <c r="F1101" s="20">
        <v>0</v>
      </c>
    </row>
    <row r="1102" spans="1:6" s="4" customFormat="1" ht="15" customHeight="1" x14ac:dyDescent="0.25">
      <c r="A1102" s="23" t="s">
        <v>348</v>
      </c>
      <c r="B1102" s="23" t="s">
        <v>5</v>
      </c>
      <c r="C1102" s="23">
        <v>1.26</v>
      </c>
      <c r="D1102" s="20">
        <v>1.1969999999999998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349</v>
      </c>
      <c r="B1103" s="23" t="s">
        <v>5</v>
      </c>
      <c r="C1103" s="23">
        <v>0.63</v>
      </c>
      <c r="D1103" s="20">
        <f>0.6285+0.045</f>
        <v>0.67349999999999999</v>
      </c>
      <c r="E1103" s="20">
        <f>0.015+0.04</f>
        <v>5.5E-2</v>
      </c>
      <c r="F1103" s="20">
        <v>0</v>
      </c>
    </row>
    <row r="1104" spans="1:6" s="4" customFormat="1" ht="15" customHeight="1" x14ac:dyDescent="0.25">
      <c r="A1104" s="23" t="s">
        <v>350</v>
      </c>
      <c r="B1104" s="23" t="s">
        <v>5</v>
      </c>
      <c r="C1104" s="23">
        <v>0.63</v>
      </c>
      <c r="D1104" s="20">
        <f>0.4962+0.04</f>
        <v>0.53620000000000001</v>
      </c>
      <c r="E1104" s="20">
        <f>0.1023+0.03493</f>
        <v>0.13723000000000002</v>
      </c>
      <c r="F1104" s="20">
        <f>C1104*0.95-D1104</f>
        <v>6.2299999999999911E-2</v>
      </c>
    </row>
    <row r="1105" spans="1:6" s="4" customFormat="1" ht="15" customHeight="1" x14ac:dyDescent="0.25">
      <c r="A1105" s="23" t="s">
        <v>351</v>
      </c>
      <c r="B1105" s="23" t="s">
        <v>5</v>
      </c>
      <c r="C1105" s="23">
        <v>0.4</v>
      </c>
      <c r="D1105" s="20">
        <v>0.38</v>
      </c>
      <c r="E1105" s="20">
        <v>1.4999999999999999E-2</v>
      </c>
      <c r="F1105" s="20">
        <v>0</v>
      </c>
    </row>
    <row r="1106" spans="1:6" s="4" customFormat="1" ht="15" customHeight="1" x14ac:dyDescent="0.25">
      <c r="A1106" s="23" t="s">
        <v>352</v>
      </c>
      <c r="B1106" s="23" t="s">
        <v>5</v>
      </c>
      <c r="C1106" s="23">
        <v>1.26</v>
      </c>
      <c r="D1106" s="20">
        <v>1.008</v>
      </c>
      <c r="E1106" s="20">
        <v>7.0000000000000007E-2</v>
      </c>
      <c r="F1106" s="20">
        <f>C1106*0.95-D1106</f>
        <v>0.18899999999999983</v>
      </c>
    </row>
    <row r="1107" spans="1:6" s="4" customFormat="1" ht="15" customHeight="1" x14ac:dyDescent="0.25">
      <c r="A1107" s="23" t="s">
        <v>353</v>
      </c>
      <c r="B1107" s="23" t="s">
        <v>5</v>
      </c>
      <c r="C1107" s="23">
        <v>0.63</v>
      </c>
      <c r="D1107" s="20">
        <v>0.504</v>
      </c>
      <c r="E1107" s="20">
        <v>0</v>
      </c>
      <c r="F1107" s="20">
        <v>9.4499999999999917E-2</v>
      </c>
    </row>
    <row r="1108" spans="1:6" s="4" customFormat="1" ht="15" customHeight="1" x14ac:dyDescent="0.25">
      <c r="A1108" s="23" t="s">
        <v>354</v>
      </c>
      <c r="B1108" s="23" t="s">
        <v>5</v>
      </c>
      <c r="C1108" s="23">
        <v>0.5</v>
      </c>
      <c r="D1108" s="20">
        <v>0.4</v>
      </c>
      <c r="E1108" s="20">
        <v>8.0000000000000002E-3</v>
      </c>
      <c r="F1108" s="20">
        <v>6.6999999999999948E-2</v>
      </c>
    </row>
    <row r="1109" spans="1:6" s="4" customFormat="1" ht="15" customHeight="1" x14ac:dyDescent="0.25">
      <c r="A1109" s="23" t="s">
        <v>355</v>
      </c>
      <c r="B1109" s="23" t="s">
        <v>5</v>
      </c>
      <c r="C1109" s="23">
        <v>0.4</v>
      </c>
      <c r="D1109" s="20">
        <v>0.39500000000000002</v>
      </c>
      <c r="E1109" s="20">
        <v>1.4999999999999999E-2</v>
      </c>
      <c r="F1109" s="20">
        <v>0</v>
      </c>
    </row>
    <row r="1110" spans="1:6" s="4" customFormat="1" ht="15" customHeight="1" x14ac:dyDescent="0.25">
      <c r="A1110" s="23" t="s">
        <v>356</v>
      </c>
      <c r="B1110" s="23" t="s">
        <v>5</v>
      </c>
      <c r="C1110" s="23">
        <v>0.63</v>
      </c>
      <c r="D1110" s="20">
        <f>0.5985+0.05</f>
        <v>0.64850000000000008</v>
      </c>
      <c r="E1110" s="20">
        <v>1.4999999999999999E-2</v>
      </c>
      <c r="F1110" s="20">
        <v>0</v>
      </c>
    </row>
    <row r="1111" spans="1:6" s="4" customFormat="1" ht="15" customHeight="1" x14ac:dyDescent="0.25">
      <c r="A1111" s="23" t="s">
        <v>357</v>
      </c>
      <c r="B1111" s="23" t="s">
        <v>5</v>
      </c>
      <c r="C1111" s="23">
        <v>1.03</v>
      </c>
      <c r="D1111" s="20">
        <v>0.97849999999999993</v>
      </c>
      <c r="E1111" s="20">
        <f>0.5+0.391</f>
        <v>0.89100000000000001</v>
      </c>
      <c r="F1111" s="20">
        <v>0</v>
      </c>
    </row>
    <row r="1112" spans="1:6" s="4" customFormat="1" ht="15" customHeight="1" x14ac:dyDescent="0.25">
      <c r="A1112" s="23" t="s">
        <v>358</v>
      </c>
      <c r="B1112" s="23" t="s">
        <v>5</v>
      </c>
      <c r="C1112" s="23">
        <v>1.26</v>
      </c>
      <c r="D1112" s="20">
        <v>1.1000000000000001</v>
      </c>
      <c r="E1112" s="20">
        <v>0.11</v>
      </c>
      <c r="F1112" s="20">
        <v>0</v>
      </c>
    </row>
    <row r="1113" spans="1:6" s="4" customFormat="1" ht="15" customHeight="1" x14ac:dyDescent="0.25">
      <c r="A1113" s="23" t="s">
        <v>359</v>
      </c>
      <c r="B1113" s="23" t="s">
        <v>5</v>
      </c>
      <c r="C1113" s="23">
        <v>1.26</v>
      </c>
      <c r="D1113" s="20">
        <v>1.1969999999999998</v>
      </c>
      <c r="E1113" s="20">
        <v>0.14000000000000001</v>
      </c>
      <c r="F1113" s="20">
        <v>0</v>
      </c>
    </row>
    <row r="1114" spans="1:6" s="4" customFormat="1" ht="15" customHeight="1" x14ac:dyDescent="0.25">
      <c r="A1114" s="23" t="s">
        <v>360</v>
      </c>
      <c r="B1114" s="23" t="s">
        <v>5</v>
      </c>
      <c r="C1114" s="23">
        <v>0.8</v>
      </c>
      <c r="D1114" s="20">
        <v>0.72267000000000003</v>
      </c>
      <c r="E1114" s="20">
        <v>0.08</v>
      </c>
      <c r="F1114" s="20">
        <v>0</v>
      </c>
    </row>
    <row r="1115" spans="1:6" s="4" customFormat="1" ht="15" customHeight="1" x14ac:dyDescent="0.25">
      <c r="A1115" s="23" t="s">
        <v>361</v>
      </c>
      <c r="B1115" s="23" t="s">
        <v>5</v>
      </c>
      <c r="C1115" s="23">
        <v>0.8</v>
      </c>
      <c r="D1115" s="20">
        <f>0.684</f>
        <v>0.68400000000000005</v>
      </c>
      <c r="E1115" s="20">
        <v>0.24</v>
      </c>
      <c r="F1115" s="20">
        <v>0</v>
      </c>
    </row>
    <row r="1116" spans="1:6" s="4" customFormat="1" ht="15" customHeight="1" x14ac:dyDescent="0.25">
      <c r="A1116" s="23" t="s">
        <v>362</v>
      </c>
      <c r="B1116" s="23" t="s">
        <v>5</v>
      </c>
      <c r="C1116" s="23">
        <v>0.4</v>
      </c>
      <c r="D1116" s="20">
        <v>0.38</v>
      </c>
      <c r="E1116" s="20">
        <v>1.4999999999999999E-2</v>
      </c>
      <c r="F1116" s="20">
        <v>0</v>
      </c>
    </row>
    <row r="1117" spans="1:6" s="4" customFormat="1" ht="15" customHeight="1" x14ac:dyDescent="0.25">
      <c r="A1117" s="23" t="s">
        <v>363</v>
      </c>
      <c r="B1117" s="23" t="s">
        <v>5</v>
      </c>
      <c r="C1117" s="23">
        <v>0.63</v>
      </c>
      <c r="D1117" s="20">
        <f>0.685+0.035</f>
        <v>0.72000000000000008</v>
      </c>
      <c r="E1117" s="20">
        <f>0.051+0.035</f>
        <v>8.5999999999999993E-2</v>
      </c>
      <c r="F1117" s="20">
        <v>0</v>
      </c>
    </row>
    <row r="1118" spans="1:6" s="4" customFormat="1" ht="15" customHeight="1" x14ac:dyDescent="0.25">
      <c r="A1118" s="23" t="s">
        <v>364</v>
      </c>
      <c r="B1118" s="23" t="s">
        <v>5</v>
      </c>
      <c r="C1118" s="23">
        <v>0.63</v>
      </c>
      <c r="D1118" s="20">
        <v>0.60650000000000004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634</v>
      </c>
      <c r="B1119" s="23" t="s">
        <v>5</v>
      </c>
      <c r="C1119" s="23">
        <v>1.26</v>
      </c>
      <c r="D1119" s="20">
        <v>0.26500000000000001</v>
      </c>
      <c r="E1119" s="20">
        <v>1.4999999999999999E-2</v>
      </c>
      <c r="F1119" s="20">
        <f>C1119*0.95-D1119-E1119</f>
        <v>0.91699999999999982</v>
      </c>
    </row>
    <row r="1120" spans="1:6" s="4" customFormat="1" ht="15" customHeight="1" x14ac:dyDescent="0.25">
      <c r="A1120" s="23" t="s">
        <v>365</v>
      </c>
      <c r="B1120" s="23" t="s">
        <v>5</v>
      </c>
      <c r="C1120" s="23">
        <v>0.4</v>
      </c>
      <c r="D1120" s="20">
        <v>0.35499999999999998</v>
      </c>
      <c r="E1120" s="20">
        <f>0.023+0.15</f>
        <v>0.17299999999999999</v>
      </c>
      <c r="F1120" s="20">
        <v>0</v>
      </c>
    </row>
    <row r="1121" spans="1:6" s="4" customFormat="1" ht="15" customHeight="1" x14ac:dyDescent="0.25">
      <c r="A1121" s="23" t="s">
        <v>366</v>
      </c>
      <c r="B1121" s="23" t="s">
        <v>5</v>
      </c>
      <c r="C1121" s="23">
        <v>0.4</v>
      </c>
      <c r="D1121" s="20">
        <v>0.152</v>
      </c>
      <c r="E1121" s="20">
        <v>0.15</v>
      </c>
      <c r="F1121" s="20">
        <f>C1121*0.9-D1121-E1121</f>
        <v>5.8000000000000052E-2</v>
      </c>
    </row>
    <row r="1122" spans="1:6" s="4" customFormat="1" ht="15" customHeight="1" x14ac:dyDescent="0.25">
      <c r="A1122" s="23" t="s">
        <v>367</v>
      </c>
      <c r="B1122" s="23" t="s">
        <v>5</v>
      </c>
      <c r="C1122" s="23">
        <v>1.26</v>
      </c>
      <c r="D1122" s="20">
        <v>1.2119999999999997</v>
      </c>
      <c r="E1122" s="20">
        <f>0.115+0.15+0.07+0.75+0.05</f>
        <v>1.135</v>
      </c>
      <c r="F1122" s="20">
        <v>0</v>
      </c>
    </row>
    <row r="1123" spans="1:6" s="4" customFormat="1" ht="15" customHeight="1" x14ac:dyDescent="0.25">
      <c r="A1123" s="23" t="s">
        <v>368</v>
      </c>
      <c r="B1123" s="23" t="s">
        <v>5</v>
      </c>
      <c r="C1123" s="23">
        <v>0.63</v>
      </c>
      <c r="D1123" s="20">
        <v>0.59849999999999992</v>
      </c>
      <c r="E1123" s="20">
        <v>1.4999999999999999E-2</v>
      </c>
      <c r="F1123" s="20">
        <v>0</v>
      </c>
    </row>
    <row r="1124" spans="1:6" s="4" customFormat="1" ht="15" customHeight="1" x14ac:dyDescent="0.25">
      <c r="A1124" s="23" t="s">
        <v>369</v>
      </c>
      <c r="B1124" s="23" t="s">
        <v>5</v>
      </c>
      <c r="C1124" s="23">
        <v>1.26</v>
      </c>
      <c r="D1124" s="20">
        <v>1.008</v>
      </c>
      <c r="E1124" s="20">
        <v>8.0000000000000002E-3</v>
      </c>
      <c r="F1124" s="20">
        <v>0.18099999999999983</v>
      </c>
    </row>
    <row r="1125" spans="1:6" s="4" customFormat="1" ht="15" customHeight="1" x14ac:dyDescent="0.25">
      <c r="A1125" s="23" t="s">
        <v>370</v>
      </c>
      <c r="B1125" s="23" t="s">
        <v>5</v>
      </c>
      <c r="C1125" s="23">
        <v>0.4</v>
      </c>
      <c r="D1125" s="20">
        <v>0.32000000000000006</v>
      </c>
      <c r="E1125" s="20">
        <v>0.01</v>
      </c>
      <c r="F1125" s="20">
        <v>4.999999999999994E-2</v>
      </c>
    </row>
    <row r="1126" spans="1:6" s="4" customFormat="1" ht="15" customHeight="1" x14ac:dyDescent="0.25">
      <c r="A1126" s="23" t="s">
        <v>371</v>
      </c>
      <c r="B1126" s="23" t="s">
        <v>5</v>
      </c>
      <c r="C1126" s="23">
        <v>0.4</v>
      </c>
      <c r="D1126" s="20">
        <v>0.29446</v>
      </c>
      <c r="E1126" s="20">
        <v>0</v>
      </c>
      <c r="F1126" s="20">
        <v>8.5540000000000005E-2</v>
      </c>
    </row>
    <row r="1127" spans="1:6" s="4" customFormat="1" ht="15" customHeight="1" x14ac:dyDescent="0.25">
      <c r="A1127" s="23" t="s">
        <v>372</v>
      </c>
      <c r="B1127" s="23" t="s">
        <v>5</v>
      </c>
      <c r="C1127" s="23">
        <v>1.26</v>
      </c>
      <c r="D1127" s="20">
        <v>1.2150000000000001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373</v>
      </c>
      <c r="B1128" s="23" t="s">
        <v>5</v>
      </c>
      <c r="C1128" s="23">
        <v>0.8</v>
      </c>
      <c r="D1128" s="20">
        <v>0.70262999999999998</v>
      </c>
      <c r="E1128" s="20">
        <v>7.1000000000000008E-2</v>
      </c>
      <c r="F1128" s="20">
        <v>0</v>
      </c>
    </row>
    <row r="1129" spans="1:6" s="4" customFormat="1" ht="15" customHeight="1" x14ac:dyDescent="0.25">
      <c r="A1129" s="23" t="s">
        <v>374</v>
      </c>
      <c r="B1129" s="23" t="s">
        <v>5</v>
      </c>
      <c r="C1129" s="23">
        <v>0.4</v>
      </c>
      <c r="D1129" s="20">
        <f>0.38+0.06</f>
        <v>0.44</v>
      </c>
      <c r="E1129" s="20">
        <v>0</v>
      </c>
      <c r="F1129" s="20">
        <v>0</v>
      </c>
    </row>
    <row r="1130" spans="1:6" s="4" customFormat="1" ht="15" customHeight="1" x14ac:dyDescent="0.25">
      <c r="A1130" s="23" t="s">
        <v>375</v>
      </c>
      <c r="B1130" s="23" t="s">
        <v>5</v>
      </c>
      <c r="C1130" s="23">
        <v>0.72</v>
      </c>
      <c r="D1130" s="20">
        <v>0.68399999999999994</v>
      </c>
      <c r="E1130" s="20">
        <v>0</v>
      </c>
      <c r="F1130" s="20">
        <v>0</v>
      </c>
    </row>
    <row r="1131" spans="1:6" s="4" customFormat="1" ht="15" customHeight="1" x14ac:dyDescent="0.25">
      <c r="A1131" s="23" t="s">
        <v>376</v>
      </c>
      <c r="B1131" s="23" t="s">
        <v>5</v>
      </c>
      <c r="C1131" s="23">
        <v>0.63</v>
      </c>
      <c r="D1131" s="20">
        <v>0.53061999999999998</v>
      </c>
      <c r="E1131" s="20">
        <v>5.0560000000000001E-2</v>
      </c>
      <c r="F1131" s="20">
        <v>1.7319999999999901E-2</v>
      </c>
    </row>
    <row r="1132" spans="1:6" s="4" customFormat="1" ht="15" customHeight="1" x14ac:dyDescent="0.25">
      <c r="A1132" s="23" t="s">
        <v>377</v>
      </c>
      <c r="B1132" s="23" t="s">
        <v>5</v>
      </c>
      <c r="C1132" s="23">
        <v>1.26</v>
      </c>
      <c r="D1132" s="20">
        <v>1.1969999999999998</v>
      </c>
      <c r="E1132" s="20">
        <v>0</v>
      </c>
      <c r="F1132" s="20">
        <v>0</v>
      </c>
    </row>
    <row r="1133" spans="1:6" s="4" customFormat="1" ht="15" customHeight="1" x14ac:dyDescent="0.25">
      <c r="A1133" s="23" t="s">
        <v>378</v>
      </c>
      <c r="B1133" s="23" t="s">
        <v>5</v>
      </c>
      <c r="C1133" s="23">
        <v>1.26</v>
      </c>
      <c r="D1133" s="20">
        <v>1.1969999999999998</v>
      </c>
      <c r="E1133" s="20">
        <v>0</v>
      </c>
      <c r="F1133" s="20">
        <v>0</v>
      </c>
    </row>
    <row r="1134" spans="1:6" s="4" customFormat="1" ht="15" customHeight="1" x14ac:dyDescent="0.25">
      <c r="A1134" s="23" t="s">
        <v>379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380</v>
      </c>
      <c r="B1135" s="23" t="s">
        <v>5</v>
      </c>
      <c r="C1135" s="23">
        <v>1.03</v>
      </c>
      <c r="D1135" s="20">
        <v>0.97849999999999993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381</v>
      </c>
      <c r="B1136" s="23" t="s">
        <v>5</v>
      </c>
      <c r="C1136" s="23">
        <v>0.63</v>
      </c>
      <c r="D1136" s="20">
        <v>0.59849999999999992</v>
      </c>
      <c r="E1136" s="20">
        <v>0.80400000000000005</v>
      </c>
      <c r="F1136" s="20">
        <v>0</v>
      </c>
    </row>
    <row r="1137" spans="1:6" s="4" customFormat="1" ht="15" customHeight="1" x14ac:dyDescent="0.25">
      <c r="A1137" s="23" t="s">
        <v>382</v>
      </c>
      <c r="B1137" s="23" t="s">
        <v>5</v>
      </c>
      <c r="C1137" s="23">
        <v>1.26</v>
      </c>
      <c r="D1137" s="20">
        <v>1.0125</v>
      </c>
      <c r="E1137" s="20">
        <v>1.9269999999999999E-2</v>
      </c>
      <c r="F1137" s="20">
        <v>0.16522999999999999</v>
      </c>
    </row>
    <row r="1138" spans="1:6" s="4" customFormat="1" ht="15" customHeight="1" x14ac:dyDescent="0.25">
      <c r="A1138" s="23" t="s">
        <v>383</v>
      </c>
      <c r="B1138" s="23" t="s">
        <v>5</v>
      </c>
      <c r="C1138" s="23">
        <v>0.4</v>
      </c>
      <c r="D1138" s="20">
        <v>0.38</v>
      </c>
      <c r="E1138" s="20">
        <v>0.9</v>
      </c>
      <c r="F1138" s="20">
        <v>0</v>
      </c>
    </row>
    <row r="1139" spans="1:6" s="4" customFormat="1" ht="15" customHeight="1" x14ac:dyDescent="0.25">
      <c r="A1139" s="23" t="s">
        <v>384</v>
      </c>
      <c r="B1139" s="23" t="s">
        <v>5</v>
      </c>
      <c r="C1139" s="23">
        <v>0.4</v>
      </c>
      <c r="D1139" s="20">
        <v>0.23907</v>
      </c>
      <c r="E1139" s="20">
        <v>0.112</v>
      </c>
      <c r="F1139" s="20">
        <v>2.8929999999999997E-2</v>
      </c>
    </row>
    <row r="1140" spans="1:6" s="4" customFormat="1" ht="15" customHeight="1" x14ac:dyDescent="0.25">
      <c r="A1140" s="23" t="s">
        <v>385</v>
      </c>
      <c r="B1140" s="23" t="s">
        <v>5</v>
      </c>
      <c r="C1140" s="23">
        <v>0.8</v>
      </c>
      <c r="D1140" s="20">
        <v>0.76</v>
      </c>
      <c r="E1140" s="20">
        <v>0.03</v>
      </c>
      <c r="F1140" s="20">
        <v>0</v>
      </c>
    </row>
    <row r="1141" spans="1:6" s="4" customFormat="1" ht="15" customHeight="1" x14ac:dyDescent="0.25">
      <c r="A1141" s="23" t="s">
        <v>386</v>
      </c>
      <c r="B1141" s="23" t="s">
        <v>5</v>
      </c>
      <c r="C1141" s="23">
        <v>0.8</v>
      </c>
      <c r="D1141" s="20">
        <v>0.64000000000000012</v>
      </c>
      <c r="E1141" s="20">
        <v>0</v>
      </c>
      <c r="F1141" s="20">
        <v>0.11999999999999988</v>
      </c>
    </row>
    <row r="1142" spans="1:6" s="4" customFormat="1" ht="15" customHeight="1" x14ac:dyDescent="0.25">
      <c r="A1142" s="23" t="s">
        <v>387</v>
      </c>
      <c r="B1142" s="23" t="s">
        <v>5</v>
      </c>
      <c r="C1142" s="23">
        <v>0.64</v>
      </c>
      <c r="D1142" s="20">
        <v>0.60799999999999998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388</v>
      </c>
      <c r="B1143" s="23" t="s">
        <v>5</v>
      </c>
      <c r="C1143" s="23">
        <v>1.26</v>
      </c>
      <c r="D1143" s="20">
        <v>1.008</v>
      </c>
      <c r="E1143" s="20">
        <v>0.105</v>
      </c>
      <c r="F1143" s="20">
        <f>C1143*0.95-D1143-E1143</f>
        <v>8.3999999999999839E-2</v>
      </c>
    </row>
    <row r="1144" spans="1:6" s="4" customFormat="1" ht="15" customHeight="1" x14ac:dyDescent="0.25">
      <c r="A1144" s="23" t="s">
        <v>389</v>
      </c>
      <c r="B1144" s="23" t="s">
        <v>5</v>
      </c>
      <c r="C1144" s="23">
        <v>0.63</v>
      </c>
      <c r="D1144" s="20">
        <v>0.56449999999999989</v>
      </c>
      <c r="E1144" s="20">
        <v>3.4000000000000002E-2</v>
      </c>
      <c r="F1144" s="20">
        <v>0</v>
      </c>
    </row>
    <row r="1145" spans="1:6" s="4" customFormat="1" ht="15" customHeight="1" x14ac:dyDescent="0.25">
      <c r="A1145" s="23" t="s">
        <v>390</v>
      </c>
      <c r="B1145" s="23" t="s">
        <v>5</v>
      </c>
      <c r="C1145" s="23">
        <v>1.26</v>
      </c>
      <c r="D1145" s="20">
        <f>0.93449+0.1</f>
        <v>1.0344900000000001</v>
      </c>
      <c r="E1145" s="20">
        <v>0</v>
      </c>
      <c r="F1145" s="20">
        <f>0.95*C1145-D1145-E1145</f>
        <v>0.16250999999999971</v>
      </c>
    </row>
    <row r="1146" spans="1:6" s="4" customFormat="1" ht="15" customHeight="1" x14ac:dyDescent="0.25">
      <c r="A1146" s="23" t="s">
        <v>391</v>
      </c>
      <c r="B1146" s="23" t="s">
        <v>5</v>
      </c>
      <c r="C1146" s="23">
        <v>1.63</v>
      </c>
      <c r="D1146" s="20">
        <f>C1146*0.95+0.085</f>
        <v>1.6334999999999997</v>
      </c>
      <c r="E1146" s="20">
        <f>0.1+0.15</f>
        <v>0.25</v>
      </c>
      <c r="F1146" s="20">
        <v>0</v>
      </c>
    </row>
    <row r="1147" spans="1:6" s="4" customFormat="1" ht="15" customHeight="1" x14ac:dyDescent="0.25">
      <c r="A1147" s="23" t="s">
        <v>392</v>
      </c>
      <c r="B1147" s="23" t="s">
        <v>5</v>
      </c>
      <c r="C1147" s="23">
        <v>1.26</v>
      </c>
      <c r="D1147" s="20">
        <v>1.008</v>
      </c>
      <c r="E1147" s="20">
        <v>3.5000000000000003E-2</v>
      </c>
      <c r="F1147" s="20">
        <v>0.154</v>
      </c>
    </row>
    <row r="1148" spans="1:6" s="4" customFormat="1" ht="15" customHeight="1" x14ac:dyDescent="0.25">
      <c r="A1148" s="23" t="s">
        <v>393</v>
      </c>
      <c r="B1148" s="23" t="s">
        <v>5</v>
      </c>
      <c r="C1148" s="23">
        <v>0.8</v>
      </c>
      <c r="D1148" s="20">
        <v>0.64000000000000012</v>
      </c>
      <c r="E1148" s="20">
        <v>0.21</v>
      </c>
      <c r="F1148" s="20">
        <v>0</v>
      </c>
    </row>
    <row r="1149" spans="1:6" s="4" customFormat="1" ht="15" customHeight="1" x14ac:dyDescent="0.25">
      <c r="A1149" s="23" t="s">
        <v>394</v>
      </c>
      <c r="B1149" s="23" t="s">
        <v>5</v>
      </c>
      <c r="C1149" s="23">
        <v>1.26</v>
      </c>
      <c r="D1149" s="20">
        <v>0.69699999999999984</v>
      </c>
      <c r="E1149" s="20">
        <v>0.5</v>
      </c>
      <c r="F1149" s="20">
        <v>0</v>
      </c>
    </row>
    <row r="1150" spans="1:6" s="4" customFormat="1" ht="15" customHeight="1" x14ac:dyDescent="0.25">
      <c r="A1150" s="23" t="s">
        <v>395</v>
      </c>
      <c r="B1150" s="23" t="s">
        <v>5</v>
      </c>
      <c r="C1150" s="23">
        <v>0.63</v>
      </c>
      <c r="D1150" s="20">
        <v>0.59849999999999992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396</v>
      </c>
      <c r="B1151" s="23" t="s">
        <v>5</v>
      </c>
      <c r="C1151" s="23">
        <v>0.1</v>
      </c>
      <c r="D1151" s="20"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620</v>
      </c>
      <c r="B1152" s="23" t="s">
        <v>5</v>
      </c>
      <c r="C1152" s="23">
        <v>0.16</v>
      </c>
      <c r="D1152" s="20">
        <f>0.15+0.15</f>
        <v>0.3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397</v>
      </c>
      <c r="B1153" s="23" t="s">
        <v>5</v>
      </c>
      <c r="C1153" s="23">
        <v>1.26</v>
      </c>
      <c r="D1153" s="20">
        <v>1.1969999999999998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398</v>
      </c>
      <c r="B1154" s="23" t="s">
        <v>5</v>
      </c>
      <c r="C1154" s="23">
        <v>1.26</v>
      </c>
      <c r="D1154" s="20">
        <v>1.1369999999999998</v>
      </c>
      <c r="E1154" s="20">
        <f>0.06+0.15</f>
        <v>0.21</v>
      </c>
      <c r="F1154" s="20">
        <v>5.5511151231257827E-17</v>
      </c>
    </row>
    <row r="1155" spans="1:6" s="4" customFormat="1" ht="15" customHeight="1" x14ac:dyDescent="0.25">
      <c r="A1155" s="23" t="s">
        <v>399</v>
      </c>
      <c r="B1155" s="23" t="s">
        <v>5</v>
      </c>
      <c r="C1155" s="23">
        <v>1.26</v>
      </c>
      <c r="D1155" s="20">
        <v>1.008</v>
      </c>
      <c r="E1155" s="20">
        <v>2.3570000000000001E-2</v>
      </c>
      <c r="F1155" s="20">
        <v>0.16542999999999983</v>
      </c>
    </row>
    <row r="1156" spans="1:6" s="4" customFormat="1" ht="15" customHeight="1" x14ac:dyDescent="0.25">
      <c r="A1156" s="23" t="s">
        <v>400</v>
      </c>
      <c r="B1156" s="23" t="s">
        <v>5</v>
      </c>
      <c r="C1156" s="23">
        <v>1.26</v>
      </c>
      <c r="D1156" s="20">
        <v>1.1719999999999999</v>
      </c>
      <c r="E1156" s="20">
        <v>2.5000000000000001E-2</v>
      </c>
      <c r="F1156" s="20">
        <v>0</v>
      </c>
    </row>
    <row r="1157" spans="1:6" s="4" customFormat="1" ht="15" customHeight="1" x14ac:dyDescent="0.25">
      <c r="A1157" s="23" t="s">
        <v>401</v>
      </c>
      <c r="B1157" s="23" t="s">
        <v>5</v>
      </c>
      <c r="C1157" s="23">
        <v>0.8</v>
      </c>
      <c r="D1157" s="20">
        <v>0.76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402</v>
      </c>
      <c r="B1158" s="23" t="s">
        <v>5</v>
      </c>
      <c r="C1158" s="23">
        <v>1.03</v>
      </c>
      <c r="D1158" s="20">
        <v>0.97849999999999993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403</v>
      </c>
      <c r="B1159" s="23" t="s">
        <v>5</v>
      </c>
      <c r="C1159" s="23">
        <v>0.25</v>
      </c>
      <c r="D1159" s="20">
        <v>0.2</v>
      </c>
      <c r="E1159" s="20">
        <v>0</v>
      </c>
      <c r="F1159" s="20">
        <v>3.7499999999999978E-2</v>
      </c>
    </row>
    <row r="1160" spans="1:6" s="4" customFormat="1" ht="15" customHeight="1" x14ac:dyDescent="0.25">
      <c r="A1160" s="23" t="s">
        <v>404</v>
      </c>
      <c r="B1160" s="23" t="s">
        <v>5</v>
      </c>
      <c r="C1160" s="23">
        <v>1.26</v>
      </c>
      <c r="D1160" s="20">
        <v>1.0169699999999999</v>
      </c>
      <c r="E1160" s="20">
        <f>0.14+0.045</f>
        <v>0.185</v>
      </c>
      <c r="F1160" s="20">
        <f>C1160*0.95-D1160-E1160</f>
        <v>-4.9700000000000855E-3</v>
      </c>
    </row>
    <row r="1161" spans="1:6" s="4" customFormat="1" ht="15" customHeight="1" x14ac:dyDescent="0.25">
      <c r="A1161" s="23" t="s">
        <v>405</v>
      </c>
      <c r="B1161" s="23" t="s">
        <v>5</v>
      </c>
      <c r="C1161" s="23">
        <v>2</v>
      </c>
      <c r="D1161" s="20">
        <v>1.6</v>
      </c>
      <c r="E1161" s="20">
        <v>0.02</v>
      </c>
      <c r="F1161" s="20">
        <v>0.2799999999999998</v>
      </c>
    </row>
    <row r="1162" spans="1:6" s="4" customFormat="1" ht="15" customHeight="1" x14ac:dyDescent="0.25">
      <c r="A1162" s="23" t="s">
        <v>406</v>
      </c>
      <c r="B1162" s="23" t="s">
        <v>5</v>
      </c>
      <c r="C1162" s="23">
        <v>0.63</v>
      </c>
      <c r="D1162" s="20">
        <v>0.59849999999999992</v>
      </c>
      <c r="E1162" s="20">
        <v>0</v>
      </c>
      <c r="F1162" s="20">
        <v>0</v>
      </c>
    </row>
    <row r="1163" spans="1:6" s="4" customFormat="1" ht="15" customHeight="1" x14ac:dyDescent="0.25">
      <c r="A1163" s="23" t="s">
        <v>407</v>
      </c>
      <c r="B1163" s="23" t="s">
        <v>5</v>
      </c>
      <c r="C1163" s="23">
        <v>2</v>
      </c>
      <c r="D1163" s="20">
        <v>1.6</v>
      </c>
      <c r="E1163" s="20">
        <v>0.89</v>
      </c>
      <c r="F1163" s="20">
        <v>0</v>
      </c>
    </row>
    <row r="1164" spans="1:6" s="4" customFormat="1" ht="15" customHeight="1" x14ac:dyDescent="0.25">
      <c r="A1164" s="23" t="s">
        <v>408</v>
      </c>
      <c r="B1164" s="23" t="s">
        <v>5</v>
      </c>
      <c r="C1164" s="23">
        <v>0.16</v>
      </c>
      <c r="D1164" s="20">
        <f t="shared" ref="D1164:D1169" si="6">C1164*0.95</f>
        <v>0.152</v>
      </c>
      <c r="E1164" s="20">
        <v>0</v>
      </c>
      <c r="F1164" s="20">
        <v>0</v>
      </c>
    </row>
    <row r="1165" spans="1:6" s="4" customFormat="1" ht="15" customHeight="1" x14ac:dyDescent="0.25">
      <c r="A1165" s="23" t="s">
        <v>409</v>
      </c>
      <c r="B1165" s="23" t="s">
        <v>5</v>
      </c>
      <c r="C1165" s="23">
        <v>6.3E-2</v>
      </c>
      <c r="D1165" s="20">
        <f t="shared" si="6"/>
        <v>5.985E-2</v>
      </c>
      <c r="E1165" s="20">
        <v>0</v>
      </c>
      <c r="F1165" s="20">
        <v>0</v>
      </c>
    </row>
    <row r="1166" spans="1:6" s="4" customFormat="1" ht="15" customHeight="1" x14ac:dyDescent="0.25">
      <c r="A1166" s="23" t="s">
        <v>410</v>
      </c>
      <c r="B1166" s="23" t="s">
        <v>5</v>
      </c>
      <c r="C1166" s="23">
        <v>0.1</v>
      </c>
      <c r="D1166" s="20">
        <f t="shared" si="6"/>
        <v>9.5000000000000001E-2</v>
      </c>
      <c r="E1166" s="20">
        <v>0</v>
      </c>
      <c r="F1166" s="20">
        <v>0</v>
      </c>
    </row>
    <row r="1167" spans="1:6" s="4" customFormat="1" ht="15" customHeight="1" x14ac:dyDescent="0.25">
      <c r="A1167" s="23" t="s">
        <v>411</v>
      </c>
      <c r="B1167" s="23" t="s">
        <v>5</v>
      </c>
      <c r="C1167" s="23">
        <v>0.1</v>
      </c>
      <c r="D1167" s="20">
        <f t="shared" si="6"/>
        <v>9.5000000000000001E-2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412</v>
      </c>
      <c r="B1168" s="23" t="s">
        <v>5</v>
      </c>
      <c r="C1168" s="23">
        <v>6.3E-2</v>
      </c>
      <c r="D1168" s="20">
        <f t="shared" si="6"/>
        <v>5.985E-2</v>
      </c>
      <c r="E1168" s="20">
        <v>0</v>
      </c>
      <c r="F1168" s="20">
        <v>0</v>
      </c>
    </row>
    <row r="1169" spans="1:6" s="4" customFormat="1" ht="15" customHeight="1" x14ac:dyDescent="0.25">
      <c r="A1169" s="23" t="s">
        <v>413</v>
      </c>
      <c r="B1169" s="23" t="s">
        <v>5</v>
      </c>
      <c r="C1169" s="23">
        <v>0.1</v>
      </c>
      <c r="D1169" s="20">
        <f t="shared" si="6"/>
        <v>9.5000000000000001E-2</v>
      </c>
      <c r="E1169" s="20">
        <v>0</v>
      </c>
      <c r="F1169" s="20">
        <v>0</v>
      </c>
    </row>
    <row r="1170" spans="1:6" s="4" customFormat="1" ht="15" customHeight="1" x14ac:dyDescent="0.25">
      <c r="A1170" s="23" t="s">
        <v>414</v>
      </c>
      <c r="B1170" s="23" t="s">
        <v>5</v>
      </c>
      <c r="C1170" s="23">
        <v>1.26</v>
      </c>
      <c r="D1170" s="20">
        <v>1.1684999999999999</v>
      </c>
      <c r="E1170" s="20">
        <f>0.0285+0.99+0.198</f>
        <v>1.2164999999999999</v>
      </c>
      <c r="F1170" s="20">
        <v>0</v>
      </c>
    </row>
    <row r="1171" spans="1:6" s="4" customFormat="1" ht="15" customHeight="1" x14ac:dyDescent="0.25">
      <c r="A1171" s="23" t="s">
        <v>415</v>
      </c>
      <c r="B1171" s="23" t="s">
        <v>5</v>
      </c>
      <c r="C1171" s="23">
        <v>1.26</v>
      </c>
      <c r="D1171" s="20">
        <v>1.0806100000000001</v>
      </c>
      <c r="E1171" s="20">
        <v>5.8999999999999997E-2</v>
      </c>
      <c r="F1171" s="20">
        <v>5.7389999999999775E-2</v>
      </c>
    </row>
    <row r="1172" spans="1:6" s="4" customFormat="1" ht="15" customHeight="1" x14ac:dyDescent="0.25">
      <c r="A1172" s="23" t="s">
        <v>416</v>
      </c>
      <c r="B1172" s="23" t="s">
        <v>5</v>
      </c>
      <c r="C1172" s="23">
        <v>0.8</v>
      </c>
      <c r="D1172" s="20">
        <v>0.59</v>
      </c>
      <c r="E1172" s="20">
        <v>0.16500000000000001</v>
      </c>
      <c r="F1172" s="20">
        <v>0</v>
      </c>
    </row>
    <row r="1173" spans="1:6" s="4" customFormat="1" ht="15" customHeight="1" x14ac:dyDescent="0.25">
      <c r="A1173" s="23" t="s">
        <v>417</v>
      </c>
      <c r="B1173" s="23" t="s">
        <v>5</v>
      </c>
      <c r="C1173" s="23">
        <v>1.26</v>
      </c>
      <c r="D1173" s="20">
        <v>1.25</v>
      </c>
      <c r="E1173" s="20">
        <f>0.08+0.09</f>
        <v>0.16999999999999998</v>
      </c>
      <c r="F1173" s="20">
        <v>0</v>
      </c>
    </row>
    <row r="1174" spans="1:6" s="4" customFormat="1" ht="15" customHeight="1" x14ac:dyDescent="0.25">
      <c r="A1174" s="23" t="s">
        <v>418</v>
      </c>
      <c r="B1174" s="23" t="s">
        <v>5</v>
      </c>
      <c r="C1174" s="23">
        <v>1.26</v>
      </c>
      <c r="D1174" s="20">
        <f>0.97587+0.15</f>
        <v>1.1258699999999999</v>
      </c>
      <c r="E1174" s="20">
        <f>0.066+0.015+0.03+0.045+0.063</f>
        <v>0.219</v>
      </c>
      <c r="F1174" s="20">
        <v>0</v>
      </c>
    </row>
    <row r="1175" spans="1:6" s="4" customFormat="1" ht="15" customHeight="1" x14ac:dyDescent="0.25">
      <c r="A1175" s="23" t="s">
        <v>419</v>
      </c>
      <c r="B1175" s="23" t="s">
        <v>5</v>
      </c>
      <c r="C1175" s="23">
        <v>0.4</v>
      </c>
      <c r="D1175" s="20">
        <f>0.171+0.055</f>
        <v>0.22600000000000001</v>
      </c>
      <c r="E1175" s="20">
        <f>0.022+0.015+0.11</f>
        <v>0.14699999999999999</v>
      </c>
      <c r="F1175" s="20">
        <f>C1175*0.95-D1175-E1175</f>
        <v>7.0000000000000062E-3</v>
      </c>
    </row>
    <row r="1176" spans="1:6" s="4" customFormat="1" ht="15" customHeight="1" x14ac:dyDescent="0.25">
      <c r="A1176" s="23" t="s">
        <v>662</v>
      </c>
      <c r="B1176" s="23" t="s">
        <v>5</v>
      </c>
      <c r="C1176" s="23">
        <v>1.26</v>
      </c>
      <c r="D1176" s="20">
        <v>0.8</v>
      </c>
      <c r="E1176" s="20">
        <v>0</v>
      </c>
      <c r="F1176" s="20">
        <f>C1176*0.95-D1176-E1176</f>
        <v>0.3969999999999998</v>
      </c>
    </row>
    <row r="1177" spans="1:6" s="4" customFormat="1" ht="15" customHeight="1" x14ac:dyDescent="0.25">
      <c r="A1177" s="23" t="s">
        <v>420</v>
      </c>
      <c r="B1177" s="23" t="s">
        <v>5</v>
      </c>
      <c r="C1177" s="23">
        <v>0.4</v>
      </c>
      <c r="D1177" s="20">
        <v>0.3054</v>
      </c>
      <c r="E1177" s="20">
        <v>3.4000000000000002E-2</v>
      </c>
      <c r="F1177" s="20">
        <v>4.0599999999999997E-2</v>
      </c>
    </row>
    <row r="1178" spans="1:6" s="4" customFormat="1" ht="15" customHeight="1" x14ac:dyDescent="0.25">
      <c r="A1178" s="23" t="s">
        <v>421</v>
      </c>
      <c r="B1178" s="23" t="s">
        <v>5</v>
      </c>
      <c r="C1178" s="23">
        <v>1.26</v>
      </c>
      <c r="D1178" s="20">
        <v>0.95199999999999996</v>
      </c>
      <c r="E1178" s="20">
        <v>0</v>
      </c>
      <c r="F1178" s="20">
        <v>0.24499999999999988</v>
      </c>
    </row>
    <row r="1179" spans="1:6" s="4" customFormat="1" ht="15" customHeight="1" x14ac:dyDescent="0.25">
      <c r="A1179" s="23" t="s">
        <v>422</v>
      </c>
      <c r="B1179" s="23" t="s">
        <v>5</v>
      </c>
      <c r="C1179" s="23">
        <v>1.26</v>
      </c>
      <c r="D1179" s="20">
        <v>0.89600000000000013</v>
      </c>
      <c r="E1179" s="20">
        <v>1.6E-2</v>
      </c>
      <c r="F1179" s="20">
        <v>0.2849999999999997</v>
      </c>
    </row>
    <row r="1180" spans="1:6" s="4" customFormat="1" ht="15" customHeight="1" x14ac:dyDescent="0.25">
      <c r="A1180" s="23" t="s">
        <v>423</v>
      </c>
      <c r="B1180" s="23" t="s">
        <v>5</v>
      </c>
      <c r="C1180" s="23">
        <v>0.8</v>
      </c>
      <c r="D1180" s="20">
        <v>0.64000000000000012</v>
      </c>
      <c r="E1180" s="20">
        <v>0.01</v>
      </c>
      <c r="F1180" s="20">
        <v>0.10999999999999989</v>
      </c>
    </row>
    <row r="1181" spans="1:6" s="4" customFormat="1" ht="15" customHeight="1" x14ac:dyDescent="0.25">
      <c r="A1181" s="23" t="s">
        <v>424</v>
      </c>
      <c r="B1181" s="23" t="s">
        <v>5</v>
      </c>
      <c r="C1181" s="23">
        <v>0.8</v>
      </c>
      <c r="D1181" s="20">
        <v>0.65500000000000014</v>
      </c>
      <c r="E1181" s="20">
        <v>3.5000000000000003E-2</v>
      </c>
      <c r="F1181" s="20">
        <v>6.9999999999999868E-2</v>
      </c>
    </row>
    <row r="1182" spans="1:6" s="4" customFormat="1" ht="15" customHeight="1" x14ac:dyDescent="0.25">
      <c r="A1182" s="23" t="s">
        <v>425</v>
      </c>
      <c r="B1182" s="23" t="s">
        <v>5</v>
      </c>
      <c r="C1182" s="23">
        <v>1.26</v>
      </c>
      <c r="D1182" s="20">
        <v>1.0477300000000001</v>
      </c>
      <c r="E1182" s="20">
        <f>0.06208+0.1764</f>
        <v>0.23848</v>
      </c>
      <c r="F1182" s="20">
        <v>8.7189999999999795E-2</v>
      </c>
    </row>
    <row r="1183" spans="1:6" s="4" customFormat="1" ht="15" customHeight="1" x14ac:dyDescent="0.25">
      <c r="A1183" s="23" t="s">
        <v>426</v>
      </c>
      <c r="B1183" s="23" t="s">
        <v>5</v>
      </c>
      <c r="C1183" s="23">
        <v>1.26</v>
      </c>
      <c r="D1183" s="20">
        <f>C1183*0.95</f>
        <v>1.1969999999999998</v>
      </c>
      <c r="E1183" s="20">
        <v>0</v>
      </c>
      <c r="F1183" s="20">
        <v>0</v>
      </c>
    </row>
    <row r="1184" spans="1:6" s="4" customFormat="1" ht="15" customHeight="1" x14ac:dyDescent="0.25">
      <c r="A1184" s="23" t="s">
        <v>427</v>
      </c>
      <c r="B1184" s="23" t="s">
        <v>5</v>
      </c>
      <c r="C1184" s="23">
        <v>1.26</v>
      </c>
      <c r="D1184" s="20">
        <v>0.91199999999999992</v>
      </c>
      <c r="E1184" s="20">
        <f>0.285+0.06</f>
        <v>0.34499999999999997</v>
      </c>
      <c r="F1184" s="20">
        <v>0</v>
      </c>
    </row>
    <row r="1185" spans="1:6" s="4" customFormat="1" ht="15" customHeight="1" x14ac:dyDescent="0.25">
      <c r="A1185" s="23" t="s">
        <v>428</v>
      </c>
      <c r="B1185" s="23" t="s">
        <v>5</v>
      </c>
      <c r="C1185" s="23">
        <v>1.26</v>
      </c>
      <c r="D1185" s="20">
        <v>0.95199999999999996</v>
      </c>
      <c r="E1185" s="20">
        <v>0</v>
      </c>
      <c r="F1185" s="20">
        <v>0.24499999999999988</v>
      </c>
    </row>
    <row r="1186" spans="1:6" s="4" customFormat="1" ht="15" customHeight="1" x14ac:dyDescent="0.25">
      <c r="A1186" s="23" t="s">
        <v>429</v>
      </c>
      <c r="B1186" s="23" t="s">
        <v>5</v>
      </c>
      <c r="C1186" s="23">
        <v>1.26</v>
      </c>
      <c r="D1186" s="20">
        <v>0.94128000000000001</v>
      </c>
      <c r="E1186" s="20">
        <v>0.25600000000000001</v>
      </c>
      <c r="F1186" s="20">
        <f>C1186*0.95-D1186</f>
        <v>0.25571999999999984</v>
      </c>
    </row>
    <row r="1187" spans="1:6" s="4" customFormat="1" ht="15" customHeight="1" x14ac:dyDescent="0.25">
      <c r="A1187" s="23" t="s">
        <v>430</v>
      </c>
      <c r="B1187" s="23" t="s">
        <v>5</v>
      </c>
      <c r="C1187" s="23">
        <v>0.8</v>
      </c>
      <c r="D1187" s="20">
        <v>0.48</v>
      </c>
      <c r="E1187" s="20">
        <f>0.12+0.008</f>
        <v>0.128</v>
      </c>
      <c r="F1187" s="20">
        <v>0.16</v>
      </c>
    </row>
    <row r="1188" spans="1:6" s="4" customFormat="1" ht="15" customHeight="1" x14ac:dyDescent="0.25">
      <c r="A1188" s="23" t="s">
        <v>431</v>
      </c>
      <c r="B1188" s="23" t="s">
        <v>5</v>
      </c>
      <c r="C1188" s="23">
        <v>0.4</v>
      </c>
      <c r="D1188" s="20">
        <v>0.25600000000000001</v>
      </c>
      <c r="E1188" s="20">
        <v>0</v>
      </c>
      <c r="F1188" s="20">
        <v>0.124</v>
      </c>
    </row>
    <row r="1189" spans="1:6" s="4" customFormat="1" ht="15" customHeight="1" x14ac:dyDescent="0.25">
      <c r="A1189" s="23" t="s">
        <v>432</v>
      </c>
      <c r="B1189" s="23" t="s">
        <v>5</v>
      </c>
      <c r="C1189" s="23">
        <v>1.03</v>
      </c>
      <c r="D1189" s="20">
        <v>0.97849999999999993</v>
      </c>
      <c r="E1189" s="20">
        <v>0.03</v>
      </c>
      <c r="F1189" s="20">
        <v>0</v>
      </c>
    </row>
    <row r="1190" spans="1:6" s="4" customFormat="1" ht="15" customHeight="1" x14ac:dyDescent="0.25">
      <c r="A1190" s="23" t="s">
        <v>433</v>
      </c>
      <c r="B1190" s="23" t="s">
        <v>5</v>
      </c>
      <c r="C1190" s="23">
        <v>0.4</v>
      </c>
      <c r="D1190" s="20">
        <v>0.33500000000000002</v>
      </c>
      <c r="E1190" s="20">
        <v>1.4999999999999999E-2</v>
      </c>
      <c r="F1190" s="20">
        <f>C1190*0.95-D1190-E1190</f>
        <v>2.9999999999999985E-2</v>
      </c>
    </row>
    <row r="1191" spans="1:6" s="4" customFormat="1" ht="15" customHeight="1" x14ac:dyDescent="0.25">
      <c r="A1191" s="23" t="s">
        <v>434</v>
      </c>
      <c r="B1191" s="23" t="s">
        <v>5</v>
      </c>
      <c r="C1191" s="23">
        <v>0.63</v>
      </c>
      <c r="D1191" s="20">
        <v>0.504</v>
      </c>
      <c r="E1191" s="20">
        <v>0</v>
      </c>
      <c r="F1191" s="20">
        <v>9.4499999999999904E-2</v>
      </c>
    </row>
    <row r="1192" spans="1:6" s="4" customFormat="1" ht="15" customHeight="1" x14ac:dyDescent="0.25">
      <c r="A1192" s="23" t="s">
        <v>435</v>
      </c>
      <c r="B1192" s="23" t="s">
        <v>5</v>
      </c>
      <c r="C1192" s="23">
        <v>0.4</v>
      </c>
      <c r="D1192" s="20">
        <v>0.39500000000000002</v>
      </c>
      <c r="E1192" s="20">
        <v>1.4999999999999999E-2</v>
      </c>
      <c r="F1192" s="20">
        <v>0</v>
      </c>
    </row>
    <row r="1193" spans="1:6" s="4" customFormat="1" ht="15" customHeight="1" x14ac:dyDescent="0.25">
      <c r="A1193" s="23" t="s">
        <v>436</v>
      </c>
      <c r="B1193" s="23" t="s">
        <v>5</v>
      </c>
      <c r="C1193" s="23">
        <v>1.26</v>
      </c>
      <c r="D1193" s="20">
        <v>1.1969999999999998</v>
      </c>
      <c r="E1193" s="20">
        <f>0.222+0.06</f>
        <v>0.28200000000000003</v>
      </c>
      <c r="F1193" s="20">
        <v>0</v>
      </c>
    </row>
    <row r="1194" spans="1:6" s="4" customFormat="1" ht="15" customHeight="1" x14ac:dyDescent="0.25">
      <c r="A1194" s="23" t="s">
        <v>437</v>
      </c>
      <c r="B1194" s="23" t="s">
        <v>5</v>
      </c>
      <c r="C1194" s="23">
        <v>0.4</v>
      </c>
      <c r="D1194" s="20">
        <v>0.38800000000000001</v>
      </c>
      <c r="E1194" s="20">
        <v>8.0000000000000002E-3</v>
      </c>
      <c r="F1194" s="20">
        <v>0</v>
      </c>
    </row>
    <row r="1195" spans="1:6" s="4" customFormat="1" ht="15" customHeight="1" x14ac:dyDescent="0.25">
      <c r="A1195" s="23" t="s">
        <v>438</v>
      </c>
      <c r="B1195" s="23" t="s">
        <v>5</v>
      </c>
      <c r="C1195" s="23">
        <v>1.03</v>
      </c>
      <c r="D1195" s="20">
        <f>0.9785+0.08</f>
        <v>1.0585</v>
      </c>
      <c r="E1195" s="20">
        <v>1.67E-2</v>
      </c>
      <c r="F1195" s="20">
        <v>0</v>
      </c>
    </row>
    <row r="1196" spans="1:6" s="4" customFormat="1" ht="15" customHeight="1" x14ac:dyDescent="0.25">
      <c r="A1196" s="23" t="s">
        <v>439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440</v>
      </c>
      <c r="B1197" s="23" t="s">
        <v>5</v>
      </c>
      <c r="C1197" s="23">
        <v>0.65</v>
      </c>
      <c r="D1197" s="20">
        <v>0.52726000000000006</v>
      </c>
      <c r="E1197" s="20">
        <f>0+0.008</f>
        <v>8.0000000000000002E-3</v>
      </c>
      <c r="F1197" s="20">
        <v>9.0239999999999876E-2</v>
      </c>
    </row>
    <row r="1198" spans="1:6" s="4" customFormat="1" ht="15" customHeight="1" x14ac:dyDescent="0.25">
      <c r="A1198" s="23" t="s">
        <v>441</v>
      </c>
      <c r="B1198" s="23" t="s">
        <v>5</v>
      </c>
      <c r="C1198" s="23">
        <v>1.26</v>
      </c>
      <c r="D1198" s="20">
        <v>1.1969999999999998</v>
      </c>
      <c r="E1198" s="20">
        <v>0</v>
      </c>
      <c r="F1198" s="20">
        <v>0</v>
      </c>
    </row>
    <row r="1199" spans="1:6" s="4" customFormat="1" ht="15" customHeight="1" x14ac:dyDescent="0.25">
      <c r="A1199" s="23" t="s">
        <v>442</v>
      </c>
      <c r="B1199" s="23" t="s">
        <v>5</v>
      </c>
      <c r="C1199" s="23">
        <v>1.26</v>
      </c>
      <c r="D1199" s="20">
        <v>1.1157600000000001</v>
      </c>
      <c r="E1199" s="20">
        <v>0.1</v>
      </c>
      <c r="F1199" s="20">
        <f>C1199*0.95-D1199</f>
        <v>8.1239999999999757E-2</v>
      </c>
    </row>
    <row r="1200" spans="1:6" s="4" customFormat="1" ht="15" customHeight="1" x14ac:dyDescent="0.25">
      <c r="A1200" s="23" t="s">
        <v>443</v>
      </c>
      <c r="B1200" s="23" t="s">
        <v>5</v>
      </c>
      <c r="C1200" s="23">
        <v>0.8</v>
      </c>
      <c r="D1200" s="20">
        <v>0.65500000000000014</v>
      </c>
      <c r="E1200" s="20">
        <v>1.3000000000000001E-2</v>
      </c>
      <c r="F1200" s="20">
        <v>9.1999999999999874E-2</v>
      </c>
    </row>
    <row r="1201" spans="1:6" s="4" customFormat="1" ht="15" customHeight="1" x14ac:dyDescent="0.25">
      <c r="A1201" s="23" t="s">
        <v>444</v>
      </c>
      <c r="B1201" s="23" t="s">
        <v>5</v>
      </c>
      <c r="C1201" s="23">
        <v>1.55</v>
      </c>
      <c r="D1201" s="20">
        <v>1.2400000000000002</v>
      </c>
      <c r="E1201" s="20">
        <v>0</v>
      </c>
      <c r="F1201" s="20">
        <v>0.23249999999999971</v>
      </c>
    </row>
    <row r="1202" spans="1:6" s="4" customFormat="1" ht="15" customHeight="1" x14ac:dyDescent="0.25">
      <c r="A1202" s="23" t="s">
        <v>445</v>
      </c>
      <c r="B1202" s="23" t="s">
        <v>5</v>
      </c>
      <c r="C1202" s="23">
        <v>1.63</v>
      </c>
      <c r="D1202" s="20">
        <v>1.304</v>
      </c>
      <c r="E1202" s="20">
        <v>0</v>
      </c>
      <c r="F1202" s="20">
        <v>0.24449999999999972</v>
      </c>
    </row>
    <row r="1203" spans="1:6" s="4" customFormat="1" ht="15" customHeight="1" x14ac:dyDescent="0.25">
      <c r="A1203" s="23" t="s">
        <v>446</v>
      </c>
      <c r="B1203" s="23" t="s">
        <v>5</v>
      </c>
      <c r="C1203" s="23">
        <v>0.32</v>
      </c>
      <c r="D1203" s="20">
        <v>0.32100000000000001</v>
      </c>
      <c r="E1203" s="20">
        <v>1.4999999999999999E-2</v>
      </c>
      <c r="F1203" s="20">
        <v>1.7999999999999974E-2</v>
      </c>
    </row>
    <row r="1204" spans="1:6" s="4" customFormat="1" ht="15" customHeight="1" x14ac:dyDescent="0.25">
      <c r="A1204" s="23" t="s">
        <v>447</v>
      </c>
      <c r="B1204" s="23" t="s">
        <v>5</v>
      </c>
      <c r="C1204" s="23">
        <v>1</v>
      </c>
      <c r="D1204" s="20">
        <v>0.504</v>
      </c>
      <c r="E1204" s="20">
        <v>0</v>
      </c>
      <c r="F1204" s="20">
        <v>0.44599999999999995</v>
      </c>
    </row>
    <row r="1205" spans="1:6" s="4" customFormat="1" ht="15" customHeight="1" x14ac:dyDescent="0.25">
      <c r="A1205" s="23" t="s">
        <v>448</v>
      </c>
      <c r="B1205" s="23" t="s">
        <v>5</v>
      </c>
      <c r="C1205" s="23">
        <v>1.26</v>
      </c>
      <c r="D1205" s="20">
        <f>C1205*0.95</f>
        <v>1.1969999999999998</v>
      </c>
      <c r="E1205" s="20">
        <v>0</v>
      </c>
      <c r="F1205" s="20">
        <v>0</v>
      </c>
    </row>
    <row r="1206" spans="1:6" s="4" customFormat="1" ht="15" customHeight="1" x14ac:dyDescent="0.25">
      <c r="A1206" s="23" t="s">
        <v>449</v>
      </c>
      <c r="B1206" s="23" t="s">
        <v>5</v>
      </c>
      <c r="C1206" s="23">
        <v>0.8</v>
      </c>
      <c r="D1206" s="20">
        <v>0.28247</v>
      </c>
      <c r="E1206" s="20">
        <f>0.323+0.16</f>
        <v>0.48299999999999998</v>
      </c>
      <c r="F1206" s="20">
        <v>0</v>
      </c>
    </row>
    <row r="1207" spans="1:6" s="4" customFormat="1" ht="15" customHeight="1" x14ac:dyDescent="0.25">
      <c r="A1207" s="23" t="s">
        <v>450</v>
      </c>
      <c r="B1207" s="23" t="s">
        <v>5</v>
      </c>
      <c r="C1207" s="23">
        <v>0.63</v>
      </c>
      <c r="D1207" s="20">
        <v>0.59849999999999992</v>
      </c>
      <c r="E1207" s="20">
        <v>1.4999999999999999E-2</v>
      </c>
      <c r="F1207" s="20">
        <v>0</v>
      </c>
    </row>
    <row r="1208" spans="1:6" s="4" customFormat="1" ht="15" customHeight="1" x14ac:dyDescent="0.25">
      <c r="A1208" s="23" t="s">
        <v>451</v>
      </c>
      <c r="B1208" s="23" t="s">
        <v>5</v>
      </c>
      <c r="C1208" s="23">
        <v>0.25</v>
      </c>
      <c r="D1208" s="20">
        <v>0.23749999999999999</v>
      </c>
      <c r="E1208" s="20">
        <v>0.08</v>
      </c>
      <c r="F1208" s="20">
        <v>0</v>
      </c>
    </row>
    <row r="1209" spans="1:6" s="4" customFormat="1" ht="15" customHeight="1" x14ac:dyDescent="0.25">
      <c r="A1209" s="23" t="s">
        <v>452</v>
      </c>
      <c r="B1209" s="23" t="s">
        <v>5</v>
      </c>
      <c r="C1209" s="23">
        <v>1.03</v>
      </c>
      <c r="D1209" s="20">
        <v>0.82400000000000007</v>
      </c>
      <c r="E1209" s="20">
        <v>0.13</v>
      </c>
      <c r="F1209" s="20">
        <v>2.4499999999999855E-2</v>
      </c>
    </row>
    <row r="1210" spans="1:6" s="4" customFormat="1" ht="15" customHeight="1" x14ac:dyDescent="0.25">
      <c r="A1210" s="23" t="s">
        <v>453</v>
      </c>
      <c r="B1210" s="23" t="s">
        <v>5</v>
      </c>
      <c r="C1210" s="23">
        <v>1.26</v>
      </c>
      <c r="D1210" s="20">
        <v>1.1319399999999999</v>
      </c>
      <c r="E1210" s="20">
        <v>0.13400000000000001</v>
      </c>
      <c r="F1210" s="20">
        <v>0</v>
      </c>
    </row>
    <row r="1211" spans="1:6" s="4" customFormat="1" ht="15" customHeight="1" x14ac:dyDescent="0.25">
      <c r="A1211" s="23" t="s">
        <v>454</v>
      </c>
      <c r="B1211" s="23" t="s">
        <v>5</v>
      </c>
      <c r="C1211" s="23">
        <v>2</v>
      </c>
      <c r="D1211" s="20">
        <f>1.9+0.102</f>
        <v>2.0019999999999998</v>
      </c>
      <c r="E1211" s="20">
        <v>0.1</v>
      </c>
      <c r="F1211" s="20">
        <v>0</v>
      </c>
    </row>
    <row r="1212" spans="1:6" s="4" customFormat="1" ht="15" customHeight="1" x14ac:dyDescent="0.25">
      <c r="A1212" s="23" t="s">
        <v>455</v>
      </c>
      <c r="B1212" s="23" t="s">
        <v>5</v>
      </c>
      <c r="C1212" s="23">
        <v>0.25</v>
      </c>
      <c r="D1212" s="20">
        <v>0.23749999999999999</v>
      </c>
      <c r="E1212" s="20">
        <v>0</v>
      </c>
      <c r="F1212" s="20">
        <v>0</v>
      </c>
    </row>
    <row r="1213" spans="1:6" s="4" customFormat="1" ht="15" customHeight="1" x14ac:dyDescent="0.25">
      <c r="A1213" s="23" t="s">
        <v>456</v>
      </c>
      <c r="B1213" s="23" t="s">
        <v>5</v>
      </c>
      <c r="C1213" s="23">
        <v>0.4</v>
      </c>
      <c r="D1213" s="20">
        <v>0.32000000000000006</v>
      </c>
      <c r="E1213" s="20">
        <v>0</v>
      </c>
      <c r="F1213" s="20">
        <v>5.9999999999999942E-2</v>
      </c>
    </row>
    <row r="1214" spans="1:6" s="4" customFormat="1" ht="15" customHeight="1" x14ac:dyDescent="0.25">
      <c r="A1214" s="23" t="s">
        <v>457</v>
      </c>
      <c r="B1214" s="23" t="s">
        <v>5</v>
      </c>
      <c r="C1214" s="23">
        <v>1.26</v>
      </c>
      <c r="D1214" s="20">
        <v>1.1200000000000001</v>
      </c>
      <c r="E1214" s="20">
        <f>0.015+0.008</f>
        <v>2.3E-2</v>
      </c>
      <c r="F1214" s="20">
        <f>0.0619999999999997-0.008</f>
        <v>5.3999999999999701E-2</v>
      </c>
    </row>
    <row r="1215" spans="1:6" s="4" customFormat="1" ht="15" customHeight="1" x14ac:dyDescent="0.25">
      <c r="A1215" s="23" t="s">
        <v>458</v>
      </c>
      <c r="B1215" s="23" t="s">
        <v>5</v>
      </c>
      <c r="C1215" s="23">
        <v>0.4</v>
      </c>
      <c r="D1215" s="20">
        <v>0.32000000000000006</v>
      </c>
      <c r="E1215" s="20">
        <v>0</v>
      </c>
      <c r="F1215" s="20">
        <v>5.9999999999999942E-2</v>
      </c>
    </row>
    <row r="1216" spans="1:6" s="4" customFormat="1" ht="15" customHeight="1" x14ac:dyDescent="0.25">
      <c r="A1216" s="23" t="s">
        <v>459</v>
      </c>
      <c r="B1216" s="23" t="s">
        <v>5</v>
      </c>
      <c r="C1216" s="23">
        <v>0.4</v>
      </c>
      <c r="D1216" s="20">
        <v>0.36207</v>
      </c>
      <c r="E1216" s="20">
        <v>1.4999999999999999E-2</v>
      </c>
      <c r="F1216" s="20">
        <v>2.930000000000002E-3</v>
      </c>
    </row>
    <row r="1217" spans="1:6" s="4" customFormat="1" ht="15" customHeight="1" x14ac:dyDescent="0.25">
      <c r="A1217" s="23" t="s">
        <v>460</v>
      </c>
      <c r="B1217" s="23" t="s">
        <v>5</v>
      </c>
      <c r="C1217" s="23">
        <v>1.26</v>
      </c>
      <c r="D1217" s="20">
        <v>1.14669</v>
      </c>
      <c r="E1217" s="20">
        <v>0.315</v>
      </c>
      <c r="F1217" s="20">
        <v>0</v>
      </c>
    </row>
    <row r="1218" spans="1:6" s="4" customFormat="1" ht="15" customHeight="1" x14ac:dyDescent="0.25">
      <c r="A1218" s="23" t="s">
        <v>461</v>
      </c>
      <c r="B1218" s="23" t="s">
        <v>5</v>
      </c>
      <c r="C1218" s="23">
        <v>0.63</v>
      </c>
      <c r="D1218" s="20">
        <v>0.504</v>
      </c>
      <c r="E1218" s="20">
        <v>0</v>
      </c>
      <c r="F1218" s="20">
        <v>9.4499999999999917E-2</v>
      </c>
    </row>
    <row r="1219" spans="1:6" s="4" customFormat="1" ht="15" customHeight="1" x14ac:dyDescent="0.25">
      <c r="A1219" s="23" t="s">
        <v>462</v>
      </c>
      <c r="B1219" s="23" t="s">
        <v>5</v>
      </c>
      <c r="C1219" s="23">
        <v>2</v>
      </c>
      <c r="D1219" s="20">
        <v>1.23</v>
      </c>
      <c r="E1219" s="20">
        <f>0.665+0.07+0.775+0.15</f>
        <v>1.6600000000000001</v>
      </c>
      <c r="F1219" s="20">
        <v>0</v>
      </c>
    </row>
    <row r="1220" spans="1:6" s="4" customFormat="1" ht="15" customHeight="1" x14ac:dyDescent="0.25">
      <c r="A1220" s="23" t="s">
        <v>463</v>
      </c>
      <c r="B1220" s="23" t="s">
        <v>5</v>
      </c>
      <c r="C1220" s="23">
        <v>1.26</v>
      </c>
      <c r="D1220" s="20">
        <v>1.1319999999999999</v>
      </c>
      <c r="E1220" s="20">
        <v>9.5000000000000001E-2</v>
      </c>
      <c r="F1220" s="20">
        <v>0</v>
      </c>
    </row>
    <row r="1221" spans="1:6" s="4" customFormat="1" ht="15" customHeight="1" x14ac:dyDescent="0.25">
      <c r="A1221" s="23" t="s">
        <v>464</v>
      </c>
      <c r="B1221" s="23" t="s">
        <v>5</v>
      </c>
      <c r="C1221" s="23">
        <v>1.26</v>
      </c>
      <c r="D1221" s="20">
        <v>1.01031</v>
      </c>
      <c r="E1221" s="20">
        <f>0.57+0.565+0.15+0.05</f>
        <v>1.3349999999999997</v>
      </c>
      <c r="F1221" s="20">
        <v>0</v>
      </c>
    </row>
    <row r="1222" spans="1:6" s="4" customFormat="1" ht="15" customHeight="1" x14ac:dyDescent="0.25">
      <c r="A1222" s="23" t="s">
        <v>465</v>
      </c>
      <c r="B1222" s="23" t="s">
        <v>5</v>
      </c>
      <c r="C1222" s="23">
        <v>0.63</v>
      </c>
      <c r="D1222" s="20">
        <v>0.57121</v>
      </c>
      <c r="E1222" s="20">
        <f>0.228+0.1</f>
        <v>0.32800000000000001</v>
      </c>
      <c r="F1222" s="20">
        <v>0</v>
      </c>
    </row>
    <row r="1223" spans="1:6" s="4" customFormat="1" ht="15" customHeight="1" x14ac:dyDescent="0.25">
      <c r="A1223" s="23" t="s">
        <v>466</v>
      </c>
      <c r="B1223" s="23" t="s">
        <v>5</v>
      </c>
      <c r="C1223" s="23">
        <v>1.26</v>
      </c>
      <c r="D1223" s="20">
        <v>1.1970000000000001</v>
      </c>
      <c r="E1223" s="20">
        <f>0.04+0.1</f>
        <v>0.14000000000000001</v>
      </c>
      <c r="F1223" s="20">
        <v>0</v>
      </c>
    </row>
    <row r="1224" spans="1:6" s="4" customFormat="1" ht="15" customHeight="1" x14ac:dyDescent="0.25">
      <c r="A1224" s="23" t="s">
        <v>467</v>
      </c>
      <c r="B1224" s="23" t="s">
        <v>5</v>
      </c>
      <c r="C1224" s="23">
        <v>1.26</v>
      </c>
      <c r="D1224" s="20">
        <v>1.008</v>
      </c>
      <c r="E1224" s="20">
        <v>1.4999999999999999E-2</v>
      </c>
      <c r="F1224" s="20">
        <v>0.17399999999999982</v>
      </c>
    </row>
    <row r="1225" spans="1:6" s="4" customFormat="1" ht="15" customHeight="1" x14ac:dyDescent="0.25">
      <c r="A1225" s="23" t="s">
        <v>468</v>
      </c>
      <c r="B1225" s="23" t="s">
        <v>5</v>
      </c>
      <c r="C1225" s="23">
        <v>0.8</v>
      </c>
      <c r="D1225" s="20">
        <v>0.64000000000000012</v>
      </c>
      <c r="E1225" s="20">
        <v>0</v>
      </c>
      <c r="F1225" s="20">
        <v>0.11999999999999988</v>
      </c>
    </row>
    <row r="1226" spans="1:6" s="4" customFormat="1" ht="15" customHeight="1" x14ac:dyDescent="0.25">
      <c r="A1226" s="23" t="s">
        <v>469</v>
      </c>
      <c r="B1226" s="23" t="s">
        <v>5</v>
      </c>
      <c r="C1226" s="23">
        <v>2</v>
      </c>
      <c r="D1226" s="20">
        <v>1.6</v>
      </c>
      <c r="E1226" s="20">
        <v>0</v>
      </c>
      <c r="F1226" s="20">
        <v>0.29999999999999982</v>
      </c>
    </row>
    <row r="1227" spans="1:6" s="4" customFormat="1" ht="15" customHeight="1" x14ac:dyDescent="0.25">
      <c r="A1227" s="23" t="s">
        <v>470</v>
      </c>
      <c r="B1227" s="23" t="s">
        <v>5</v>
      </c>
      <c r="C1227" s="23">
        <v>1.26</v>
      </c>
      <c r="D1227" s="20">
        <v>0.91200000000000003</v>
      </c>
      <c r="E1227" s="20">
        <v>0</v>
      </c>
      <c r="F1227" s="20">
        <v>0.28499999999999981</v>
      </c>
    </row>
    <row r="1228" spans="1:6" s="4" customFormat="1" ht="15" customHeight="1" x14ac:dyDescent="0.25">
      <c r="A1228" s="23" t="s">
        <v>471</v>
      </c>
      <c r="B1228" s="23" t="s">
        <v>5</v>
      </c>
      <c r="C1228" s="23">
        <v>1.26</v>
      </c>
      <c r="D1228" s="20">
        <v>1.008</v>
      </c>
      <c r="E1228" s="20">
        <v>0.03</v>
      </c>
      <c r="F1228" s="20">
        <f>C1228*0.95-D1228-E1228</f>
        <v>0.15899999999999984</v>
      </c>
    </row>
    <row r="1229" spans="1:6" s="4" customFormat="1" ht="15" customHeight="1" x14ac:dyDescent="0.25">
      <c r="A1229" s="23" t="s">
        <v>472</v>
      </c>
      <c r="B1229" s="23" t="s">
        <v>5</v>
      </c>
      <c r="C1229" s="23">
        <v>0.63</v>
      </c>
      <c r="D1229" s="20">
        <v>0.59849999999999992</v>
      </c>
      <c r="E1229" s="20">
        <v>0.05</v>
      </c>
      <c r="F1229" s="20">
        <v>0</v>
      </c>
    </row>
    <row r="1230" spans="1:6" s="4" customFormat="1" ht="15" customHeight="1" x14ac:dyDescent="0.25">
      <c r="A1230" s="23" t="s">
        <v>473</v>
      </c>
      <c r="B1230" s="23" t="s">
        <v>5</v>
      </c>
      <c r="C1230" s="23">
        <v>0.5</v>
      </c>
      <c r="D1230" s="20">
        <v>0.4</v>
      </c>
      <c r="E1230" s="20">
        <f>0.03+0.15</f>
        <v>0.18</v>
      </c>
      <c r="F1230" s="20">
        <v>0</v>
      </c>
    </row>
    <row r="1231" spans="1:6" s="4" customFormat="1" ht="15" customHeight="1" x14ac:dyDescent="0.25">
      <c r="A1231" s="23" t="s">
        <v>474</v>
      </c>
      <c r="B1231" s="23" t="s">
        <v>5</v>
      </c>
      <c r="C1231" s="23">
        <v>0.8</v>
      </c>
      <c r="D1231" s="20">
        <v>0.64000000000000012</v>
      </c>
      <c r="E1231" s="20">
        <v>6.5000000000000002E-2</v>
      </c>
      <c r="F1231" s="20">
        <v>5.4999999999999882E-2</v>
      </c>
    </row>
    <row r="1232" spans="1:6" s="4" customFormat="1" ht="15" customHeight="1" x14ac:dyDescent="0.25">
      <c r="A1232" s="23" t="s">
        <v>475</v>
      </c>
      <c r="B1232" s="23" t="s">
        <v>5</v>
      </c>
      <c r="C1232" s="23">
        <v>0.4</v>
      </c>
      <c r="D1232" s="20">
        <v>0.7</v>
      </c>
      <c r="E1232" s="20">
        <v>0.04</v>
      </c>
      <c r="F1232" s="20">
        <v>0</v>
      </c>
    </row>
    <row r="1233" spans="1:6" s="4" customFormat="1" ht="15" customHeight="1" x14ac:dyDescent="0.25">
      <c r="A1233" s="23" t="s">
        <v>476</v>
      </c>
      <c r="B1233" s="23" t="s">
        <v>5</v>
      </c>
      <c r="C1233" s="23">
        <v>1.26</v>
      </c>
      <c r="D1233" s="20">
        <v>1.008</v>
      </c>
      <c r="E1233" s="20">
        <v>7.4999999999999997E-2</v>
      </c>
      <c r="F1233" s="20">
        <v>0.115</v>
      </c>
    </row>
    <row r="1234" spans="1:6" s="4" customFormat="1" ht="15" customHeight="1" x14ac:dyDescent="0.25">
      <c r="A1234" s="23" t="s">
        <v>477</v>
      </c>
      <c r="B1234" s="23" t="s">
        <v>5</v>
      </c>
      <c r="C1234" s="23">
        <v>1.26</v>
      </c>
      <c r="D1234" s="20">
        <v>1.1969999999999998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478</v>
      </c>
      <c r="B1235" s="23" t="s">
        <v>5</v>
      </c>
      <c r="C1235" s="23">
        <v>1.26</v>
      </c>
      <c r="D1235" s="20">
        <v>1.0019999999999998</v>
      </c>
      <c r="E1235" s="20">
        <v>0.19500000000000001</v>
      </c>
      <c r="F1235" s="20">
        <v>0</v>
      </c>
    </row>
    <row r="1236" spans="1:6" s="4" customFormat="1" ht="15" customHeight="1" x14ac:dyDescent="0.25">
      <c r="A1236" s="23" t="s">
        <v>479</v>
      </c>
      <c r="B1236" s="23" t="s">
        <v>5</v>
      </c>
      <c r="C1236" s="23">
        <v>0.5</v>
      </c>
      <c r="D1236" s="20">
        <v>0.37</v>
      </c>
      <c r="E1236" s="20">
        <v>0</v>
      </c>
      <c r="F1236" s="20">
        <v>0.10499999999999998</v>
      </c>
    </row>
    <row r="1237" spans="1:6" s="4" customFormat="1" ht="15" customHeight="1" x14ac:dyDescent="0.25">
      <c r="A1237" s="23" t="s">
        <v>480</v>
      </c>
      <c r="B1237" s="23" t="s">
        <v>5</v>
      </c>
      <c r="C1237" s="23">
        <v>0.8</v>
      </c>
      <c r="D1237" s="20">
        <v>0.752</v>
      </c>
      <c r="E1237" s="20">
        <v>8.0000000000000002E-3</v>
      </c>
      <c r="F1237" s="20">
        <v>0</v>
      </c>
    </row>
    <row r="1238" spans="1:6" s="4" customFormat="1" ht="15" customHeight="1" x14ac:dyDescent="0.25">
      <c r="A1238" s="23" t="s">
        <v>481</v>
      </c>
      <c r="B1238" s="23" t="s">
        <v>5</v>
      </c>
      <c r="C1238" s="23">
        <v>0.16</v>
      </c>
      <c r="D1238" s="20">
        <v>0.152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482</v>
      </c>
      <c r="B1239" s="23" t="s">
        <v>5</v>
      </c>
      <c r="C1239" s="23">
        <v>0.5</v>
      </c>
      <c r="D1239" s="20">
        <f>0.44+0.09</f>
        <v>0.53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483</v>
      </c>
      <c r="B1240" s="23" t="s">
        <v>5</v>
      </c>
      <c r="C1240" s="23">
        <v>1.26</v>
      </c>
      <c r="D1240" s="20">
        <v>0.94500000000000006</v>
      </c>
      <c r="E1240" s="20">
        <v>4.4999999999999998E-2</v>
      </c>
      <c r="F1240" s="20">
        <f>C1240*0.95-D1240-E1240</f>
        <v>0.2069999999999998</v>
      </c>
    </row>
    <row r="1241" spans="1:6" s="4" customFormat="1" ht="15" customHeight="1" x14ac:dyDescent="0.25">
      <c r="A1241" s="23" t="s">
        <v>621</v>
      </c>
      <c r="B1241" s="23" t="s">
        <v>5</v>
      </c>
      <c r="C1241" s="23">
        <v>0.5</v>
      </c>
      <c r="D1241" s="20">
        <v>0.4753</v>
      </c>
      <c r="E1241" s="20">
        <v>0</v>
      </c>
      <c r="F1241" s="20">
        <f>C1241*0.95-D1241</f>
        <v>-3.0000000000002247E-4</v>
      </c>
    </row>
    <row r="1242" spans="1:6" s="4" customFormat="1" ht="15" customHeight="1" x14ac:dyDescent="0.25">
      <c r="A1242" s="23" t="s">
        <v>676</v>
      </c>
      <c r="B1242" s="23" t="s">
        <v>5</v>
      </c>
      <c r="C1242" s="23">
        <v>0.25</v>
      </c>
      <c r="D1242" s="20">
        <v>0.1</v>
      </c>
      <c r="E1242" s="20">
        <v>0.06</v>
      </c>
      <c r="F1242" s="20">
        <v>0.04</v>
      </c>
    </row>
    <row r="1243" spans="1:6" s="4" customFormat="1" ht="15" customHeight="1" x14ac:dyDescent="0.25">
      <c r="A1243" s="23" t="s">
        <v>484</v>
      </c>
      <c r="B1243" s="23" t="s">
        <v>5</v>
      </c>
      <c r="C1243" s="23">
        <v>6.3E-2</v>
      </c>
      <c r="D1243" s="20">
        <f>C1243*0.95</f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485</v>
      </c>
      <c r="B1244" s="23" t="s">
        <v>5</v>
      </c>
      <c r="C1244" s="23">
        <v>0.1</v>
      </c>
      <c r="D1244" s="20">
        <f>C1244*0.95</f>
        <v>9.5000000000000001E-2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486</v>
      </c>
      <c r="B1245" s="23" t="s">
        <v>5</v>
      </c>
      <c r="C1245" s="23">
        <v>6.3E-2</v>
      </c>
      <c r="D1245" s="20">
        <f>C1245*0.95</f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487</v>
      </c>
      <c r="B1246" s="23" t="s">
        <v>5</v>
      </c>
      <c r="C1246" s="23">
        <v>0.16</v>
      </c>
      <c r="D1246" s="20">
        <f>C1246*0.95</f>
        <v>0.152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646</v>
      </c>
      <c r="B1247" s="23" t="s">
        <v>5</v>
      </c>
      <c r="C1247" s="23">
        <v>6.5000000000000002E-2</v>
      </c>
      <c r="D1247" s="20">
        <v>6.5000000000000002E-2</v>
      </c>
      <c r="E1247" s="20">
        <v>0</v>
      </c>
      <c r="F1247" s="20">
        <f>C1247*0.95-D1247-E1247</f>
        <v>-3.2500000000000029E-3</v>
      </c>
    </row>
    <row r="1248" spans="1:6" s="4" customFormat="1" ht="15" customHeight="1" x14ac:dyDescent="0.25">
      <c r="A1248" s="23" t="s">
        <v>488</v>
      </c>
      <c r="B1248" s="23" t="s">
        <v>5</v>
      </c>
      <c r="C1248" s="23">
        <v>0.1</v>
      </c>
      <c r="D1248" s="20">
        <f t="shared" ref="D1248:D1271" si="7">C1248*0.95</f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489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490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491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492</v>
      </c>
      <c r="B1252" s="23" t="s">
        <v>5</v>
      </c>
      <c r="C1252" s="23">
        <v>6.3E-2</v>
      </c>
      <c r="D1252" s="20">
        <f t="shared" si="7"/>
        <v>5.985E-2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493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494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495</v>
      </c>
      <c r="B1255" s="23" t="s">
        <v>5</v>
      </c>
      <c r="C1255" s="23">
        <v>0.1</v>
      </c>
      <c r="D1255" s="20">
        <f t="shared" si="7"/>
        <v>9.5000000000000001E-2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496</v>
      </c>
      <c r="B1256" s="23" t="s">
        <v>5</v>
      </c>
      <c r="C1256" s="23">
        <v>6.3E-2</v>
      </c>
      <c r="D1256" s="20">
        <f t="shared" si="7"/>
        <v>5.985E-2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497</v>
      </c>
      <c r="B1257" s="23" t="s">
        <v>5</v>
      </c>
      <c r="C1257" s="23">
        <v>0.1</v>
      </c>
      <c r="D1257" s="20">
        <f t="shared" si="7"/>
        <v>9.5000000000000001E-2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498</v>
      </c>
      <c r="B1258" s="23" t="s">
        <v>5</v>
      </c>
      <c r="C1258" s="23">
        <v>0.16</v>
      </c>
      <c r="D1258" s="20">
        <f t="shared" si="7"/>
        <v>0.152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499</v>
      </c>
      <c r="B1259" s="23" t="s">
        <v>5</v>
      </c>
      <c r="C1259" s="23">
        <v>0.1</v>
      </c>
      <c r="D1259" s="20">
        <f t="shared" si="7"/>
        <v>9.5000000000000001E-2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500</v>
      </c>
      <c r="B1260" s="23" t="s">
        <v>5</v>
      </c>
      <c r="C1260" s="23">
        <v>6.3E-2</v>
      </c>
      <c r="D1260" s="20">
        <f t="shared" si="7"/>
        <v>5.985E-2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501</v>
      </c>
      <c r="B1261" s="23" t="s">
        <v>5</v>
      </c>
      <c r="C1261" s="23">
        <v>6.3E-2</v>
      </c>
      <c r="D1261" s="20">
        <f t="shared" si="7"/>
        <v>5.985E-2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502</v>
      </c>
      <c r="B1262" s="23" t="s">
        <v>5</v>
      </c>
      <c r="C1262" s="23">
        <v>6.3E-2</v>
      </c>
      <c r="D1262" s="20">
        <f t="shared" si="7"/>
        <v>5.985E-2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503</v>
      </c>
      <c r="B1263" s="23" t="s">
        <v>5</v>
      </c>
      <c r="C1263" s="23">
        <v>0.1</v>
      </c>
      <c r="D1263" s="20">
        <f t="shared" si="7"/>
        <v>9.5000000000000001E-2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504</v>
      </c>
      <c r="B1264" s="23" t="s">
        <v>5</v>
      </c>
      <c r="C1264" s="23">
        <v>0.1</v>
      </c>
      <c r="D1264" s="20">
        <f t="shared" si="7"/>
        <v>9.5000000000000001E-2</v>
      </c>
      <c r="E1264" s="20">
        <v>0</v>
      </c>
      <c r="F1264" s="20">
        <v>0</v>
      </c>
    </row>
    <row r="1265" spans="1:6" s="4" customFormat="1" ht="15" customHeight="1" x14ac:dyDescent="0.25">
      <c r="A1265" s="23" t="s">
        <v>505</v>
      </c>
      <c r="B1265" s="23" t="s">
        <v>5</v>
      </c>
      <c r="C1265" s="23">
        <v>0.1</v>
      </c>
      <c r="D1265" s="20">
        <f t="shared" si="7"/>
        <v>9.5000000000000001E-2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506</v>
      </c>
      <c r="B1266" s="23" t="s">
        <v>5</v>
      </c>
      <c r="C1266" s="23">
        <v>0.1</v>
      </c>
      <c r="D1266" s="20">
        <f t="shared" si="7"/>
        <v>9.5000000000000001E-2</v>
      </c>
      <c r="E1266" s="20">
        <v>0</v>
      </c>
      <c r="F1266" s="20">
        <v>0</v>
      </c>
    </row>
    <row r="1267" spans="1:6" s="4" customFormat="1" ht="15" customHeight="1" x14ac:dyDescent="0.25">
      <c r="A1267" s="23" t="s">
        <v>507</v>
      </c>
      <c r="B1267" s="23" t="s">
        <v>5</v>
      </c>
      <c r="C1267" s="23">
        <v>6.3E-2</v>
      </c>
      <c r="D1267" s="20">
        <f t="shared" si="7"/>
        <v>5.985E-2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508</v>
      </c>
      <c r="B1268" s="23" t="s">
        <v>5</v>
      </c>
      <c r="C1268" s="23">
        <v>0.1</v>
      </c>
      <c r="D1268" s="20">
        <f t="shared" si="7"/>
        <v>9.5000000000000001E-2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509</v>
      </c>
      <c r="B1269" s="23" t="s">
        <v>5</v>
      </c>
      <c r="C1269" s="23">
        <v>0.16</v>
      </c>
      <c r="D1269" s="20">
        <f t="shared" si="7"/>
        <v>0.152</v>
      </c>
      <c r="E1269" s="20">
        <v>0</v>
      </c>
      <c r="F1269" s="20">
        <v>0</v>
      </c>
    </row>
    <row r="1270" spans="1:6" s="4" customFormat="1" ht="15" customHeight="1" x14ac:dyDescent="0.25">
      <c r="A1270" s="23" t="s">
        <v>510</v>
      </c>
      <c r="B1270" s="23" t="s">
        <v>5</v>
      </c>
      <c r="C1270" s="23">
        <v>6.3E-2</v>
      </c>
      <c r="D1270" s="20">
        <f t="shared" si="7"/>
        <v>5.985E-2</v>
      </c>
      <c r="E1270" s="20">
        <v>0</v>
      </c>
      <c r="F1270" s="20">
        <v>0</v>
      </c>
    </row>
    <row r="1271" spans="1:6" s="4" customFormat="1" x14ac:dyDescent="0.25">
      <c r="A1271" s="23" t="s">
        <v>511</v>
      </c>
      <c r="B1271" s="23" t="s">
        <v>5</v>
      </c>
      <c r="C1271" s="23">
        <v>6.3E-2</v>
      </c>
      <c r="D1271" s="20">
        <f t="shared" si="7"/>
        <v>5.985E-2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622</v>
      </c>
      <c r="B1272" s="23" t="s">
        <v>5</v>
      </c>
      <c r="C1272" s="23">
        <v>1.26</v>
      </c>
      <c r="D1272" s="20">
        <v>1.091</v>
      </c>
      <c r="E1272" s="20">
        <f>0.01+0.023*2</f>
        <v>5.6000000000000001E-2</v>
      </c>
      <c r="F1272" s="20">
        <f>C1272*0.95-D1272-E1272</f>
        <v>4.9999999999999871E-2</v>
      </c>
    </row>
    <row r="1273" spans="1:6" s="4" customFormat="1" ht="15" customHeight="1" x14ac:dyDescent="0.25">
      <c r="A1273" s="23" t="s">
        <v>623</v>
      </c>
      <c r="B1273" s="23" t="s">
        <v>5</v>
      </c>
      <c r="C1273" s="23">
        <v>2</v>
      </c>
      <c r="D1273" s="20">
        <v>0.39600000000000002</v>
      </c>
      <c r="E1273" s="20">
        <v>1.216</v>
      </c>
      <c r="F1273" s="20">
        <v>0.28800000000000003</v>
      </c>
    </row>
    <row r="1274" spans="1:6" s="4" customFormat="1" ht="15" customHeight="1" x14ac:dyDescent="0.25">
      <c r="A1274" s="23" t="s">
        <v>678</v>
      </c>
      <c r="B1274" s="23" t="s">
        <v>5</v>
      </c>
      <c r="C1274" s="23">
        <v>1.26</v>
      </c>
      <c r="D1274" s="20">
        <v>0.28599999999999998</v>
      </c>
      <c r="E1274" s="20">
        <v>0</v>
      </c>
      <c r="F1274" s="20"/>
    </row>
    <row r="1275" spans="1:6" s="4" customFormat="1" ht="15" customHeight="1" x14ac:dyDescent="0.25">
      <c r="A1275" s="23" t="s">
        <v>512</v>
      </c>
      <c r="B1275" s="23" t="s">
        <v>5</v>
      </c>
      <c r="C1275" s="23">
        <v>0.25</v>
      </c>
      <c r="D1275" s="20">
        <v>0.22352</v>
      </c>
      <c r="E1275" s="20">
        <v>1.0289999999999999E-2</v>
      </c>
      <c r="F1275" s="20">
        <v>3.6899999999999936E-3</v>
      </c>
    </row>
    <row r="1276" spans="1:6" s="4" customFormat="1" ht="15" customHeight="1" x14ac:dyDescent="0.25">
      <c r="A1276" s="23" t="s">
        <v>648</v>
      </c>
      <c r="B1276" s="23" t="s">
        <v>5</v>
      </c>
      <c r="C1276" s="23">
        <v>0.63</v>
      </c>
      <c r="D1276" s="20">
        <v>0.46</v>
      </c>
      <c r="E1276" s="20">
        <v>0</v>
      </c>
      <c r="F1276" s="20">
        <f>C1276*0.95-D1276</f>
        <v>0.1384999999999999</v>
      </c>
    </row>
    <row r="1277" spans="1:6" s="4" customFormat="1" ht="15" customHeight="1" x14ac:dyDescent="0.25">
      <c r="A1277" s="23" t="s">
        <v>649</v>
      </c>
      <c r="B1277" s="23" t="s">
        <v>5</v>
      </c>
      <c r="C1277" s="23">
        <v>1.26</v>
      </c>
      <c r="D1277" s="20">
        <f>0.337+0.2</f>
        <v>0.53700000000000003</v>
      </c>
      <c r="E1277" s="20">
        <v>0</v>
      </c>
      <c r="F1277" s="20">
        <f>C1277*0.95-D1277</f>
        <v>0.65999999999999981</v>
      </c>
    </row>
    <row r="1278" spans="1:6" s="4" customFormat="1" ht="15" customHeight="1" x14ac:dyDescent="0.25">
      <c r="A1278" s="23" t="s">
        <v>624</v>
      </c>
      <c r="B1278" s="23" t="s">
        <v>5</v>
      </c>
      <c r="C1278" s="23">
        <v>2</v>
      </c>
      <c r="D1278" s="20">
        <f>0.1235*2+0.015</f>
        <v>0.26200000000000001</v>
      </c>
      <c r="E1278" s="20">
        <f>0.414+0.2</f>
        <v>0.61399999999999999</v>
      </c>
      <c r="F1278" s="20">
        <v>1.2390000000000001</v>
      </c>
    </row>
    <row r="1279" spans="1:6" s="4" customFormat="1" ht="15" customHeight="1" x14ac:dyDescent="0.25">
      <c r="A1279" s="23" t="s">
        <v>513</v>
      </c>
      <c r="B1279" s="23" t="s">
        <v>5</v>
      </c>
      <c r="C1279" s="23">
        <v>1</v>
      </c>
      <c r="D1279" s="20">
        <v>0.8</v>
      </c>
      <c r="E1279" s="20">
        <v>0</v>
      </c>
      <c r="F1279" s="20">
        <v>0.15</v>
      </c>
    </row>
    <row r="1280" spans="1:6" s="4" customFormat="1" x14ac:dyDescent="0.25">
      <c r="A1280" s="23" t="s">
        <v>514</v>
      </c>
      <c r="B1280" s="23" t="s">
        <v>5</v>
      </c>
      <c r="C1280" s="23">
        <v>1.03</v>
      </c>
      <c r="D1280" s="20">
        <v>0.97849999999999993</v>
      </c>
      <c r="E1280" s="20">
        <v>8.9999999999999993E-3</v>
      </c>
      <c r="F1280" s="20">
        <v>0</v>
      </c>
    </row>
    <row r="1281" spans="1:6" s="4" customFormat="1" ht="15" customHeight="1" x14ac:dyDescent="0.25">
      <c r="A1281" s="23" t="s">
        <v>628</v>
      </c>
      <c r="B1281" s="28" t="s">
        <v>5</v>
      </c>
      <c r="C1281" s="23">
        <v>1.26</v>
      </c>
      <c r="D1281" s="20">
        <v>0.83</v>
      </c>
      <c r="E1281" s="20">
        <v>0.4</v>
      </c>
      <c r="F1281" s="20">
        <v>0</v>
      </c>
    </row>
    <row r="1282" spans="1:6" s="4" customFormat="1" ht="15" customHeight="1" x14ac:dyDescent="0.25">
      <c r="A1282" s="27" t="s">
        <v>627</v>
      </c>
      <c r="B1282" s="23" t="s">
        <v>5</v>
      </c>
      <c r="C1282" s="27">
        <v>1.26</v>
      </c>
      <c r="D1282" s="20">
        <v>0</v>
      </c>
      <c r="E1282" s="27">
        <f>0.585*2+0.2</f>
        <v>1.3699999999999999</v>
      </c>
      <c r="F1282" s="27">
        <v>0</v>
      </c>
    </row>
    <row r="1283" spans="1:6" s="4" customFormat="1" ht="15" customHeight="1" x14ac:dyDescent="0.25">
      <c r="A1283" s="27" t="s">
        <v>650</v>
      </c>
      <c r="B1283" s="23" t="s">
        <v>5</v>
      </c>
      <c r="C1283" s="27">
        <v>2</v>
      </c>
      <c r="D1283" s="20">
        <f>0.425+0.415</f>
        <v>0.84</v>
      </c>
      <c r="E1283" s="27">
        <v>0.21</v>
      </c>
      <c r="F1283" s="27">
        <f>C1283*0.95-D1283-E1283</f>
        <v>0.85000000000000009</v>
      </c>
    </row>
    <row r="1284" spans="1:6" s="4" customFormat="1" ht="15" customHeight="1" x14ac:dyDescent="0.25">
      <c r="A1284" s="27" t="s">
        <v>651</v>
      </c>
      <c r="B1284" s="23" t="s">
        <v>5</v>
      </c>
      <c r="C1284" s="27">
        <v>1.26</v>
      </c>
      <c r="D1284" s="20">
        <v>1.256</v>
      </c>
      <c r="E1284" s="27">
        <v>0</v>
      </c>
      <c r="F1284" s="27">
        <v>0</v>
      </c>
    </row>
    <row r="1285" spans="1:6" s="4" customFormat="1" ht="15" customHeight="1" x14ac:dyDescent="0.25">
      <c r="A1285" s="27" t="s">
        <v>673</v>
      </c>
      <c r="B1285" s="23" t="s">
        <v>5</v>
      </c>
      <c r="C1285" s="27">
        <v>2</v>
      </c>
      <c r="D1285" s="20">
        <v>0.218</v>
      </c>
      <c r="E1285" s="27">
        <v>0.97</v>
      </c>
      <c r="F1285" s="27">
        <f>0.95*C1285-E1285-D1285</f>
        <v>0.71199999999999997</v>
      </c>
    </row>
    <row r="1286" spans="1:6" s="4" customFormat="1" ht="15" customHeight="1" x14ac:dyDescent="0.25">
      <c r="A1286" s="23" t="s">
        <v>515</v>
      </c>
      <c r="B1286" s="23" t="s">
        <v>5</v>
      </c>
      <c r="C1286" s="23">
        <v>0.4</v>
      </c>
      <c r="D1286" s="20">
        <v>0.38</v>
      </c>
      <c r="E1286" s="20">
        <v>0</v>
      </c>
      <c r="F1286" s="20">
        <v>0</v>
      </c>
    </row>
    <row r="1287" spans="1:6" s="4" customFormat="1" ht="15" customHeight="1" x14ac:dyDescent="0.25">
      <c r="A1287" s="23" t="s">
        <v>516</v>
      </c>
      <c r="B1287" s="23" t="s">
        <v>5</v>
      </c>
      <c r="C1287" s="23">
        <v>0.63</v>
      </c>
      <c r="D1287" s="20">
        <v>0.59849999999999992</v>
      </c>
      <c r="E1287" s="20">
        <v>0.05</v>
      </c>
      <c r="F1287" s="20">
        <v>0</v>
      </c>
    </row>
    <row r="1288" spans="1:6" s="4" customFormat="1" ht="15" customHeight="1" x14ac:dyDescent="0.25">
      <c r="A1288" s="23" t="s">
        <v>656</v>
      </c>
      <c r="B1288" s="23" t="s">
        <v>5</v>
      </c>
      <c r="C1288" s="23">
        <v>1.26</v>
      </c>
      <c r="D1288" s="20">
        <v>0.27800000000000002</v>
      </c>
      <c r="E1288" s="20">
        <v>0</v>
      </c>
      <c r="F1288" s="20">
        <v>0.98</v>
      </c>
    </row>
    <row r="1289" spans="1:6" s="4" customFormat="1" ht="15" customHeight="1" x14ac:dyDescent="0.25">
      <c r="A1289" s="23" t="s">
        <v>517</v>
      </c>
      <c r="B1289" s="23" t="s">
        <v>5</v>
      </c>
      <c r="C1289" s="23">
        <v>0.1</v>
      </c>
      <c r="D1289" s="20">
        <f>C1289*0.95</f>
        <v>9.5000000000000001E-2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518</v>
      </c>
      <c r="B1290" s="23" t="s">
        <v>5</v>
      </c>
      <c r="C1290" s="23">
        <v>0.4</v>
      </c>
      <c r="D1290" s="20">
        <v>0.41000000000000003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519</v>
      </c>
      <c r="B1291" s="28" t="s">
        <v>5</v>
      </c>
      <c r="C1291" s="23">
        <v>6.3E-2</v>
      </c>
      <c r="D1291" s="20">
        <f>C1291*0.95</f>
        <v>5.985E-2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520</v>
      </c>
      <c r="B1292" s="23" t="s">
        <v>5</v>
      </c>
      <c r="C1292" s="23">
        <v>1.26</v>
      </c>
      <c r="D1292" s="20">
        <f>C1292*0.95</f>
        <v>1.1969999999999998</v>
      </c>
      <c r="E1292" s="20">
        <f>0.024+0.15+0.15+0.15</f>
        <v>0.47399999999999998</v>
      </c>
      <c r="F1292" s="20">
        <f>C1292*0.95-D1292</f>
        <v>0</v>
      </c>
    </row>
    <row r="1293" spans="1:6" s="4" customFormat="1" ht="15" customHeight="1" x14ac:dyDescent="0.25">
      <c r="A1293" s="23" t="s">
        <v>521</v>
      </c>
      <c r="B1293" s="23" t="s">
        <v>5</v>
      </c>
      <c r="C1293" s="23">
        <v>1.26</v>
      </c>
      <c r="D1293" s="20">
        <v>1.008</v>
      </c>
      <c r="E1293" s="20">
        <v>0.16400000000000001</v>
      </c>
      <c r="F1293" s="20">
        <v>2.4999999999999828E-2</v>
      </c>
    </row>
    <row r="1294" spans="1:6" s="4" customFormat="1" ht="15" customHeight="1" x14ac:dyDescent="0.25">
      <c r="A1294" s="23" t="s">
        <v>522</v>
      </c>
      <c r="B1294" s="23" t="s">
        <v>5</v>
      </c>
      <c r="C1294" s="23">
        <v>1.26</v>
      </c>
      <c r="D1294" s="20">
        <v>1.9279999999999999</v>
      </c>
      <c r="E1294" s="20">
        <v>0</v>
      </c>
      <c r="F1294" s="20">
        <v>0</v>
      </c>
    </row>
    <row r="1295" spans="1:6" s="4" customFormat="1" ht="15" customHeight="1" x14ac:dyDescent="0.25">
      <c r="A1295" s="23" t="s">
        <v>523</v>
      </c>
      <c r="B1295" s="23" t="s">
        <v>5</v>
      </c>
      <c r="C1295" s="23">
        <v>0.41</v>
      </c>
      <c r="D1295" s="20">
        <v>0.38950000000000001</v>
      </c>
      <c r="E1295" s="20">
        <v>1.4999999999999999E-2</v>
      </c>
      <c r="F1295" s="20">
        <v>0</v>
      </c>
    </row>
    <row r="1296" spans="1:6" s="4" customFormat="1" ht="15" customHeight="1" x14ac:dyDescent="0.25">
      <c r="A1296" s="23" t="s">
        <v>524</v>
      </c>
      <c r="B1296" s="23" t="s">
        <v>5</v>
      </c>
      <c r="C1296" s="23">
        <v>1.03</v>
      </c>
      <c r="D1296" s="20">
        <v>0.97849999999999993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525</v>
      </c>
      <c r="B1297" s="23" t="s">
        <v>5</v>
      </c>
      <c r="C1297" s="23">
        <v>0.8</v>
      </c>
      <c r="D1297" s="20">
        <v>0.76</v>
      </c>
      <c r="E1297" s="20">
        <v>0</v>
      </c>
      <c r="F1297" s="20">
        <v>0</v>
      </c>
    </row>
    <row r="1298" spans="1:6" s="4" customFormat="1" ht="15" customHeight="1" x14ac:dyDescent="0.25">
      <c r="A1298" s="23" t="s">
        <v>526</v>
      </c>
      <c r="B1298" s="23" t="s">
        <v>5</v>
      </c>
      <c r="C1298" s="23">
        <v>0.63</v>
      </c>
      <c r="D1298" s="20">
        <v>0.59849999999999992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527</v>
      </c>
      <c r="B1299" s="23" t="s">
        <v>5</v>
      </c>
      <c r="C1299" s="23">
        <v>0.63</v>
      </c>
      <c r="D1299" s="20">
        <v>0.59849999999999992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528</v>
      </c>
      <c r="B1300" s="23" t="s">
        <v>5</v>
      </c>
      <c r="C1300" s="23">
        <v>0.63</v>
      </c>
      <c r="D1300" s="20">
        <v>0.504</v>
      </c>
      <c r="E1300" s="20">
        <v>0</v>
      </c>
      <c r="F1300" s="20">
        <v>9.4499999999999917E-2</v>
      </c>
    </row>
    <row r="1301" spans="1:6" s="4" customFormat="1" ht="15" customHeight="1" x14ac:dyDescent="0.25">
      <c r="A1301" s="23" t="s">
        <v>529</v>
      </c>
      <c r="B1301" s="23" t="s">
        <v>5</v>
      </c>
      <c r="C1301" s="23">
        <v>1.26</v>
      </c>
      <c r="D1301" s="20">
        <f>1.023+0.15</f>
        <v>1.1729999999999998</v>
      </c>
      <c r="E1301" s="20">
        <v>1.4999999999999999E-2</v>
      </c>
      <c r="F1301" s="20">
        <f>C1301*0.95-D1301-E1301</f>
        <v>9.0000000000000219E-3</v>
      </c>
    </row>
    <row r="1302" spans="1:6" s="4" customFormat="1" ht="15" customHeight="1" x14ac:dyDescent="0.25">
      <c r="A1302" s="23" t="s">
        <v>530</v>
      </c>
      <c r="B1302" s="23" t="s">
        <v>5</v>
      </c>
      <c r="C1302" s="23">
        <v>0.4</v>
      </c>
      <c r="D1302" s="20">
        <v>0.38</v>
      </c>
      <c r="E1302" s="20">
        <v>0</v>
      </c>
      <c r="F1302" s="20">
        <v>0</v>
      </c>
    </row>
    <row r="1303" spans="1:6" s="4" customFormat="1" ht="15" customHeight="1" x14ac:dyDescent="0.25">
      <c r="A1303" s="23" t="s">
        <v>531</v>
      </c>
      <c r="B1303" s="23" t="s">
        <v>5</v>
      </c>
      <c r="C1303" s="23">
        <v>0.65</v>
      </c>
      <c r="D1303" s="20">
        <v>0.61749999999999994</v>
      </c>
      <c r="E1303" s="20">
        <v>0</v>
      </c>
      <c r="F1303" s="20">
        <v>0</v>
      </c>
    </row>
    <row r="1304" spans="1:6" s="4" customFormat="1" ht="15" customHeight="1" x14ac:dyDescent="0.25">
      <c r="A1304" s="23" t="s">
        <v>532</v>
      </c>
      <c r="B1304" s="23" t="s">
        <v>5</v>
      </c>
      <c r="C1304" s="23">
        <v>0.8</v>
      </c>
      <c r="D1304" s="20">
        <f>0.76+0.06</f>
        <v>0.82000000000000006</v>
      </c>
      <c r="E1304" s="20">
        <f>0.225+0.12</f>
        <v>0.34499999999999997</v>
      </c>
      <c r="F1304" s="20">
        <v>0</v>
      </c>
    </row>
    <row r="1305" spans="1:6" s="4" customFormat="1" ht="15" customHeight="1" x14ac:dyDescent="0.25">
      <c r="A1305" s="23" t="s">
        <v>533</v>
      </c>
      <c r="B1305" s="23" t="s">
        <v>5</v>
      </c>
      <c r="C1305" s="23">
        <v>0.4</v>
      </c>
      <c r="D1305" s="20">
        <v>0.32000000000000006</v>
      </c>
      <c r="E1305" s="20">
        <v>1.4999999999999999E-2</v>
      </c>
      <c r="F1305" s="20">
        <f>C1305*0.95-D1305-E1305</f>
        <v>4.4999999999999943E-2</v>
      </c>
    </row>
    <row r="1306" spans="1:6" s="4" customFormat="1" ht="15" customHeight="1" x14ac:dyDescent="0.25">
      <c r="A1306" s="23" t="s">
        <v>534</v>
      </c>
      <c r="B1306" s="23" t="s">
        <v>5</v>
      </c>
      <c r="C1306" s="23">
        <v>0.63</v>
      </c>
      <c r="D1306" s="20">
        <v>0.504</v>
      </c>
      <c r="E1306" s="20">
        <v>8.0000000000000002E-3</v>
      </c>
      <c r="F1306" s="20">
        <f>C1306*0.95-D1306-E1306</f>
        <v>8.649999999999991E-2</v>
      </c>
    </row>
    <row r="1307" spans="1:6" s="4" customFormat="1" ht="15" customHeight="1" x14ac:dyDescent="0.25">
      <c r="A1307" s="23" t="s">
        <v>535</v>
      </c>
      <c r="B1307" s="23" t="s">
        <v>5</v>
      </c>
      <c r="C1307" s="23">
        <v>1.26</v>
      </c>
      <c r="D1307" s="20">
        <v>1.008</v>
      </c>
      <c r="E1307" s="20">
        <v>0</v>
      </c>
      <c r="F1307" s="20">
        <v>0.18899999999999983</v>
      </c>
    </row>
    <row r="1308" spans="1:6" s="4" customFormat="1" ht="15" customHeight="1" x14ac:dyDescent="0.25">
      <c r="A1308" s="23" t="s">
        <v>536</v>
      </c>
      <c r="B1308" s="23" t="s">
        <v>5</v>
      </c>
      <c r="C1308" s="23">
        <v>0.4</v>
      </c>
      <c r="D1308" s="20">
        <v>0.38</v>
      </c>
      <c r="E1308" s="20">
        <v>0</v>
      </c>
      <c r="F1308" s="20">
        <v>0</v>
      </c>
    </row>
    <row r="1309" spans="1:6" s="4" customFormat="1" ht="15" customHeight="1" x14ac:dyDescent="0.25">
      <c r="A1309" s="23" t="s">
        <v>537</v>
      </c>
      <c r="B1309" s="23" t="s">
        <v>5</v>
      </c>
      <c r="C1309" s="23">
        <v>1.26</v>
      </c>
      <c r="D1309" s="20">
        <v>1.008</v>
      </c>
      <c r="E1309" s="20">
        <v>0</v>
      </c>
      <c r="F1309" s="20">
        <v>0.18899999999999983</v>
      </c>
    </row>
    <row r="1310" spans="1:6" s="4" customFormat="1" ht="15" customHeight="1" x14ac:dyDescent="0.25">
      <c r="A1310" s="23" t="s">
        <v>538</v>
      </c>
      <c r="B1310" s="23" t="s">
        <v>5</v>
      </c>
      <c r="C1310" s="23">
        <v>0.63</v>
      </c>
      <c r="D1310" s="20">
        <v>0.59849999999999992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539</v>
      </c>
      <c r="B1311" s="23" t="s">
        <v>5</v>
      </c>
      <c r="C1311" s="23">
        <v>0.16</v>
      </c>
      <c r="D1311" s="20">
        <v>0.16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540</v>
      </c>
      <c r="B1312" s="23" t="s">
        <v>5</v>
      </c>
      <c r="C1312" s="23">
        <v>0.5</v>
      </c>
      <c r="D1312" s="20">
        <v>0.24</v>
      </c>
      <c r="E1312" s="20">
        <v>0</v>
      </c>
      <c r="F1312" s="20">
        <v>0.23499999999999999</v>
      </c>
    </row>
    <row r="1313" spans="1:6" s="4" customFormat="1" ht="15" customHeight="1" x14ac:dyDescent="0.25">
      <c r="A1313" s="23" t="s">
        <v>541</v>
      </c>
      <c r="B1313" s="23" t="s">
        <v>5</v>
      </c>
      <c r="C1313" s="23">
        <v>0.5</v>
      </c>
      <c r="D1313" s="20">
        <v>0.443</v>
      </c>
      <c r="E1313" s="20">
        <v>0</v>
      </c>
      <c r="F1313" s="20">
        <v>3.2000000000000001E-2</v>
      </c>
    </row>
    <row r="1314" spans="1:6" s="4" customFormat="1" ht="15" customHeight="1" x14ac:dyDescent="0.25">
      <c r="A1314" s="23" t="s">
        <v>542</v>
      </c>
      <c r="B1314" s="23" t="s">
        <v>5</v>
      </c>
      <c r="C1314" s="23">
        <v>0.63</v>
      </c>
      <c r="D1314" s="20">
        <v>0.59849999999999992</v>
      </c>
      <c r="E1314" s="20">
        <v>0</v>
      </c>
      <c r="F1314" s="20">
        <v>0</v>
      </c>
    </row>
    <row r="1315" spans="1:6" s="4" customFormat="1" ht="15" customHeight="1" x14ac:dyDescent="0.25">
      <c r="A1315" s="23" t="s">
        <v>647</v>
      </c>
      <c r="B1315" s="23" t="s">
        <v>5</v>
      </c>
      <c r="C1315" s="23">
        <v>0.63</v>
      </c>
      <c r="D1315" s="20">
        <f>0.26+0.15</f>
        <v>0.41000000000000003</v>
      </c>
      <c r="E1315" s="20">
        <v>0.15</v>
      </c>
      <c r="F1315" s="20">
        <f>C1315*0.95-D1315-E1315</f>
        <v>3.8499999999999895E-2</v>
      </c>
    </row>
    <row r="1316" spans="1:6" s="4" customFormat="1" ht="15" customHeight="1" x14ac:dyDescent="0.25">
      <c r="A1316" s="23" t="s">
        <v>653</v>
      </c>
      <c r="B1316" s="23" t="s">
        <v>5</v>
      </c>
      <c r="C1316" s="23">
        <v>0.4</v>
      </c>
      <c r="D1316" s="20">
        <v>0.15</v>
      </c>
      <c r="E1316" s="20">
        <v>0</v>
      </c>
      <c r="F1316" s="20">
        <f>C1316*0.95-D1316-E1316</f>
        <v>0.23</v>
      </c>
    </row>
    <row r="1317" spans="1:6" s="4" customFormat="1" ht="15" customHeight="1" x14ac:dyDescent="0.25">
      <c r="A1317" s="23" t="s">
        <v>543</v>
      </c>
      <c r="B1317" s="23" t="s">
        <v>5</v>
      </c>
      <c r="C1317" s="23">
        <v>0.63</v>
      </c>
      <c r="D1317" s="20">
        <v>0.504</v>
      </c>
      <c r="E1317" s="20">
        <v>1.4999999999999999E-2</v>
      </c>
      <c r="F1317" s="20">
        <f>0.0944999999999999-0.015</f>
        <v>7.9499999999999904E-2</v>
      </c>
    </row>
    <row r="1318" spans="1:6" s="4" customFormat="1" ht="15" customHeight="1" x14ac:dyDescent="0.25">
      <c r="A1318" s="23" t="s">
        <v>544</v>
      </c>
      <c r="B1318" s="23" t="s">
        <v>5</v>
      </c>
      <c r="C1318" s="23">
        <v>1.26</v>
      </c>
      <c r="D1318" s="20">
        <v>1.1969999999999998</v>
      </c>
      <c r="E1318" s="20">
        <v>0</v>
      </c>
      <c r="F1318" s="20">
        <v>0</v>
      </c>
    </row>
    <row r="1319" spans="1:6" s="4" customFormat="1" ht="15" customHeight="1" x14ac:dyDescent="0.25">
      <c r="A1319" s="23" t="s">
        <v>545</v>
      </c>
      <c r="B1319" s="23" t="s">
        <v>5</v>
      </c>
      <c r="C1319" s="23">
        <v>0.8</v>
      </c>
      <c r="D1319" s="20">
        <v>0.64000000000000012</v>
      </c>
      <c r="E1319" s="20">
        <v>1.4999999999999999E-2</v>
      </c>
      <c r="F1319" s="20">
        <v>0.10499999999999989</v>
      </c>
    </row>
    <row r="1320" spans="1:6" s="4" customFormat="1" ht="15" customHeight="1" x14ac:dyDescent="0.25">
      <c r="A1320" s="23" t="s">
        <v>546</v>
      </c>
      <c r="B1320" s="23" t="s">
        <v>5</v>
      </c>
      <c r="C1320" s="23">
        <v>1.26</v>
      </c>
      <c r="D1320" s="20">
        <v>1.153</v>
      </c>
      <c r="E1320" s="20">
        <v>2.3E-2</v>
      </c>
      <c r="F1320" s="20">
        <f>0.0439999999999998-0.023</f>
        <v>2.0999999999999804E-2</v>
      </c>
    </row>
    <row r="1321" spans="1:6" s="4" customFormat="1" ht="15" customHeight="1" x14ac:dyDescent="0.25">
      <c r="A1321" s="23" t="s">
        <v>547</v>
      </c>
      <c r="B1321" s="23" t="s">
        <v>5</v>
      </c>
      <c r="C1321" s="23">
        <v>1.03</v>
      </c>
      <c r="D1321" s="20">
        <v>0.9840000000000001</v>
      </c>
      <c r="E1321" s="20">
        <v>1.4999999999999999E-2</v>
      </c>
      <c r="F1321" s="20">
        <v>0</v>
      </c>
    </row>
    <row r="1322" spans="1:6" s="4" customFormat="1" ht="15" customHeight="1" x14ac:dyDescent="0.25">
      <c r="A1322" s="23" t="s">
        <v>548</v>
      </c>
      <c r="B1322" s="23" t="s">
        <v>5</v>
      </c>
      <c r="C1322" s="23">
        <v>0.4</v>
      </c>
      <c r="D1322" s="20">
        <v>0.43</v>
      </c>
      <c r="E1322" s="20">
        <v>1.4999999999999999E-2</v>
      </c>
      <c r="F1322" s="20">
        <v>0</v>
      </c>
    </row>
    <row r="1323" spans="1:6" s="4" customFormat="1" ht="15" customHeight="1" x14ac:dyDescent="0.25">
      <c r="A1323" s="23" t="s">
        <v>549</v>
      </c>
      <c r="B1323" s="23" t="s">
        <v>5</v>
      </c>
      <c r="C1323" s="23">
        <v>1.26</v>
      </c>
      <c r="D1323" s="20">
        <v>1.1969999999999998</v>
      </c>
      <c r="E1323" s="20">
        <v>1.4999999999999999E-2</v>
      </c>
      <c r="F1323" s="20">
        <v>0</v>
      </c>
    </row>
    <row r="1324" spans="1:6" s="4" customFormat="1" ht="15" customHeight="1" x14ac:dyDescent="0.25">
      <c r="A1324" s="23" t="s">
        <v>550</v>
      </c>
      <c r="B1324" s="23" t="s">
        <v>5</v>
      </c>
      <c r="C1324" s="23">
        <v>0.5</v>
      </c>
      <c r="D1324" s="20">
        <v>0.39499999999999996</v>
      </c>
      <c r="E1324" s="20">
        <v>0.08</v>
      </c>
      <c r="F1324" s="20">
        <v>0</v>
      </c>
    </row>
    <row r="1325" spans="1:6" s="4" customFormat="1" ht="15" customHeight="1" x14ac:dyDescent="0.25">
      <c r="A1325" s="23" t="s">
        <v>551</v>
      </c>
      <c r="B1325" s="23" t="s">
        <v>5</v>
      </c>
      <c r="C1325" s="23">
        <v>0.4</v>
      </c>
      <c r="D1325" s="20">
        <v>0.38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552</v>
      </c>
      <c r="B1326" s="23" t="s">
        <v>5</v>
      </c>
      <c r="C1326" s="23">
        <v>0.16</v>
      </c>
      <c r="D1326" s="20">
        <v>0.128</v>
      </c>
      <c r="E1326" s="20">
        <v>0</v>
      </c>
      <c r="F1326" s="20">
        <v>2.3999999999999994E-2</v>
      </c>
    </row>
    <row r="1327" spans="1:6" s="4" customFormat="1" ht="15" customHeight="1" x14ac:dyDescent="0.25">
      <c r="A1327" s="23" t="s">
        <v>553</v>
      </c>
      <c r="B1327" s="23" t="s">
        <v>5</v>
      </c>
      <c r="C1327" s="23">
        <v>0.16</v>
      </c>
      <c r="D1327" s="20">
        <v>0.128</v>
      </c>
      <c r="E1327" s="20">
        <v>0</v>
      </c>
      <c r="F1327" s="20">
        <v>2.4E-2</v>
      </c>
    </row>
    <row r="1328" spans="1:6" s="4" customFormat="1" ht="15" customHeight="1" x14ac:dyDescent="0.25">
      <c r="A1328" s="23" t="s">
        <v>554</v>
      </c>
      <c r="B1328" s="23" t="s">
        <v>5</v>
      </c>
      <c r="C1328" s="23">
        <v>0.4</v>
      </c>
      <c r="D1328" s="20">
        <v>0.32000000000000006</v>
      </c>
      <c r="E1328" s="20">
        <v>0</v>
      </c>
      <c r="F1328" s="20">
        <v>5.9999999999999942E-2</v>
      </c>
    </row>
    <row r="1329" spans="1:6" s="4" customFormat="1" ht="15" customHeight="1" x14ac:dyDescent="0.25">
      <c r="A1329" s="23" t="s">
        <v>555</v>
      </c>
      <c r="B1329" s="23" t="s">
        <v>5</v>
      </c>
      <c r="C1329" s="23">
        <v>0.4</v>
      </c>
      <c r="D1329" s="20">
        <v>0.32000000000000006</v>
      </c>
      <c r="E1329" s="20">
        <f>0.015+0.056</f>
        <v>7.1000000000000008E-2</v>
      </c>
      <c r="F1329" s="20">
        <v>0</v>
      </c>
    </row>
    <row r="1330" spans="1:6" s="4" customFormat="1" ht="15" customHeight="1" x14ac:dyDescent="0.25">
      <c r="A1330" s="23" t="s">
        <v>556</v>
      </c>
      <c r="B1330" s="23" t="s">
        <v>5</v>
      </c>
      <c r="C1330" s="23">
        <v>0.4</v>
      </c>
      <c r="D1330" s="20">
        <v>0.38</v>
      </c>
      <c r="E1330" s="20">
        <f>0.08+0.08</f>
        <v>0.16</v>
      </c>
      <c r="F1330" s="20">
        <v>0</v>
      </c>
    </row>
    <row r="1331" spans="1:6" s="4" customFormat="1" ht="15" customHeight="1" x14ac:dyDescent="0.25">
      <c r="A1331" s="23" t="s">
        <v>557</v>
      </c>
      <c r="B1331" s="23" t="s">
        <v>5</v>
      </c>
      <c r="C1331" s="23">
        <v>1.26</v>
      </c>
      <c r="D1331" s="20">
        <v>1.008</v>
      </c>
      <c r="E1331" s="20">
        <f>0.09+0.15</f>
        <v>0.24</v>
      </c>
      <c r="F1331" s="20">
        <v>0</v>
      </c>
    </row>
    <row r="1332" spans="1:6" s="4" customFormat="1" ht="15" customHeight="1" x14ac:dyDescent="0.25">
      <c r="A1332" s="23" t="s">
        <v>558</v>
      </c>
      <c r="B1332" s="23" t="s">
        <v>5</v>
      </c>
      <c r="C1332" s="23">
        <v>0.63</v>
      </c>
      <c r="D1332" s="20">
        <v>0.504</v>
      </c>
      <c r="E1332" s="20">
        <v>0</v>
      </c>
      <c r="F1332" s="20">
        <v>9.4499999999999917E-2</v>
      </c>
    </row>
    <row r="1333" spans="1:6" s="4" customFormat="1" ht="15" customHeight="1" x14ac:dyDescent="0.25">
      <c r="A1333" s="23" t="s">
        <v>559</v>
      </c>
      <c r="B1333" s="23" t="s">
        <v>5</v>
      </c>
      <c r="C1333" s="23">
        <v>0.16</v>
      </c>
      <c r="D1333" s="20">
        <v>0.128</v>
      </c>
      <c r="E1333" s="20">
        <v>0</v>
      </c>
      <c r="F1333" s="20">
        <v>2.3999999999999994E-2</v>
      </c>
    </row>
    <row r="1334" spans="1:6" s="4" customFormat="1" ht="15" customHeight="1" x14ac:dyDescent="0.25">
      <c r="A1334" s="23" t="s">
        <v>560</v>
      </c>
      <c r="B1334" s="23" t="s">
        <v>5</v>
      </c>
      <c r="C1334" s="23">
        <v>0.4</v>
      </c>
      <c r="D1334" s="20">
        <v>0.38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561</v>
      </c>
      <c r="B1335" s="23" t="s">
        <v>5</v>
      </c>
      <c r="C1335" s="23">
        <v>0.4</v>
      </c>
      <c r="D1335" s="20">
        <v>0.32000000000000006</v>
      </c>
      <c r="E1335" s="20">
        <v>0</v>
      </c>
      <c r="F1335" s="20">
        <v>5.9999999999999942E-2</v>
      </c>
    </row>
    <row r="1336" spans="1:6" s="4" customFormat="1" ht="15" customHeight="1" x14ac:dyDescent="0.25">
      <c r="A1336" s="23" t="s">
        <v>562</v>
      </c>
      <c r="B1336" s="23" t="s">
        <v>5</v>
      </c>
      <c r="C1336" s="23">
        <v>0.4</v>
      </c>
      <c r="D1336" s="20">
        <f>0.15+0.06</f>
        <v>0.21</v>
      </c>
      <c r="E1336" s="20">
        <f>0.265+0.09</f>
        <v>0.35499999999999998</v>
      </c>
      <c r="F1336" s="20">
        <v>0</v>
      </c>
    </row>
    <row r="1337" spans="1:6" s="4" customFormat="1" ht="15" customHeight="1" x14ac:dyDescent="0.25">
      <c r="A1337" s="23" t="s">
        <v>563</v>
      </c>
      <c r="B1337" s="23" t="s">
        <v>5</v>
      </c>
      <c r="C1337" s="23">
        <v>1.03</v>
      </c>
      <c r="D1337" s="20">
        <v>0.82400000000000007</v>
      </c>
      <c r="E1337" s="20">
        <v>0</v>
      </c>
      <c r="F1337" s="20">
        <v>0.15449999999999986</v>
      </c>
    </row>
    <row r="1338" spans="1:6" s="4" customFormat="1" ht="15" customHeight="1" x14ac:dyDescent="0.25">
      <c r="A1338" s="23" t="s">
        <v>564</v>
      </c>
      <c r="B1338" s="23" t="s">
        <v>5</v>
      </c>
      <c r="C1338" s="23">
        <v>0.25</v>
      </c>
      <c r="D1338" s="20">
        <v>0.18</v>
      </c>
      <c r="E1338" s="20">
        <v>0</v>
      </c>
      <c r="F1338" s="20">
        <v>5.7499999999999996E-2</v>
      </c>
    </row>
    <row r="1339" spans="1:6" s="4" customFormat="1" ht="15" customHeight="1" x14ac:dyDescent="0.25">
      <c r="A1339" s="23" t="s">
        <v>565</v>
      </c>
      <c r="B1339" s="23" t="s">
        <v>5</v>
      </c>
      <c r="C1339" s="23">
        <v>6.3E-2</v>
      </c>
      <c r="D1339" s="20">
        <f t="shared" ref="D1339:D1345" si="8">C1339*0.95</f>
        <v>5.985E-2</v>
      </c>
      <c r="E1339" s="20">
        <v>0</v>
      </c>
      <c r="F1339" s="20">
        <v>0</v>
      </c>
    </row>
    <row r="1340" spans="1:6" s="4" customFormat="1" ht="15" customHeight="1" x14ac:dyDescent="0.25">
      <c r="A1340" s="23" t="s">
        <v>566</v>
      </c>
      <c r="B1340" s="23" t="s">
        <v>5</v>
      </c>
      <c r="C1340" s="23">
        <v>6.3E-2</v>
      </c>
      <c r="D1340" s="20">
        <f t="shared" si="8"/>
        <v>5.985E-2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567</v>
      </c>
      <c r="B1341" s="23" t="s">
        <v>5</v>
      </c>
      <c r="C1341" s="23">
        <v>6.3E-2</v>
      </c>
      <c r="D1341" s="20">
        <f t="shared" si="8"/>
        <v>5.985E-2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568</v>
      </c>
      <c r="B1342" s="23" t="s">
        <v>5</v>
      </c>
      <c r="C1342" s="23">
        <v>6.3E-2</v>
      </c>
      <c r="D1342" s="20">
        <f t="shared" si="8"/>
        <v>5.985E-2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569</v>
      </c>
      <c r="B1343" s="23" t="s">
        <v>5</v>
      </c>
      <c r="C1343" s="23">
        <v>6.3E-2</v>
      </c>
      <c r="D1343" s="20">
        <f t="shared" si="8"/>
        <v>5.985E-2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570</v>
      </c>
      <c r="B1344" s="23" t="s">
        <v>5</v>
      </c>
      <c r="C1344" s="23">
        <v>0.1</v>
      </c>
      <c r="D1344" s="20">
        <f t="shared" si="8"/>
        <v>9.5000000000000001E-2</v>
      </c>
      <c r="E1344" s="20">
        <v>0</v>
      </c>
      <c r="F1344" s="20">
        <v>0</v>
      </c>
    </row>
    <row r="1345" spans="1:6" s="4" customFormat="1" ht="15" customHeight="1" x14ac:dyDescent="0.25">
      <c r="A1345" s="23" t="s">
        <v>655</v>
      </c>
      <c r="B1345" s="23" t="s">
        <v>5</v>
      </c>
      <c r="C1345" s="23">
        <v>0.16</v>
      </c>
      <c r="D1345" s="20">
        <f t="shared" si="8"/>
        <v>0.152</v>
      </c>
      <c r="E1345" s="20">
        <v>0</v>
      </c>
      <c r="F1345" s="20">
        <v>0.01</v>
      </c>
    </row>
    <row r="1346" spans="1:6" s="4" customFormat="1" ht="15" customHeight="1" x14ac:dyDescent="0.25">
      <c r="A1346" s="23" t="s">
        <v>664</v>
      </c>
      <c r="B1346" s="23" t="s">
        <v>5</v>
      </c>
      <c r="C1346" s="23">
        <v>6.3E-2</v>
      </c>
      <c r="D1346" s="20">
        <f>C1346*0.95</f>
        <v>5.985E-2</v>
      </c>
      <c r="E1346" s="20">
        <v>0</v>
      </c>
      <c r="F1346" s="20">
        <v>0</v>
      </c>
    </row>
    <row r="1347" spans="1:6" s="4" customFormat="1" ht="15" customHeight="1" x14ac:dyDescent="0.25">
      <c r="A1347" s="23" t="s">
        <v>625</v>
      </c>
      <c r="B1347" s="23" t="s">
        <v>5</v>
      </c>
      <c r="C1347" s="23">
        <v>0.16</v>
      </c>
      <c r="D1347" s="20">
        <v>0.152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571</v>
      </c>
      <c r="B1348" s="23" t="s">
        <v>5</v>
      </c>
      <c r="C1348" s="23">
        <v>0.25</v>
      </c>
      <c r="D1348" s="20">
        <v>0.23749999999999999</v>
      </c>
      <c r="E1348" s="20">
        <v>0</v>
      </c>
      <c r="F1348" s="20">
        <v>0</v>
      </c>
    </row>
    <row r="1349" spans="1:6" s="4" customFormat="1" ht="15" customHeight="1" x14ac:dyDescent="0.25">
      <c r="A1349" s="23" t="s">
        <v>643</v>
      </c>
      <c r="B1349" s="23" t="s">
        <v>5</v>
      </c>
      <c r="C1349" s="23">
        <v>2.5000000000000001E-2</v>
      </c>
      <c r="D1349" s="20">
        <v>0.02</v>
      </c>
      <c r="E1349" s="20">
        <v>0</v>
      </c>
      <c r="F1349" s="20">
        <v>0</v>
      </c>
    </row>
    <row r="1350" spans="1:6" s="4" customFormat="1" ht="15" customHeight="1" x14ac:dyDescent="0.25">
      <c r="A1350" s="23" t="s">
        <v>661</v>
      </c>
      <c r="B1350" s="23" t="s">
        <v>5</v>
      </c>
      <c r="C1350" s="23">
        <v>0.1</v>
      </c>
      <c r="D1350" s="20">
        <f>C1350*0.95</f>
        <v>9.5000000000000001E-2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672</v>
      </c>
      <c r="B1351" s="23" t="s">
        <v>5</v>
      </c>
      <c r="C1351" s="23">
        <v>0.16</v>
      </c>
      <c r="D1351" s="20">
        <f>C1351*0.95</f>
        <v>0.152</v>
      </c>
      <c r="E1351" s="20">
        <v>0</v>
      </c>
      <c r="F1351" s="20">
        <v>0.15</v>
      </c>
    </row>
    <row r="1352" spans="1:6" s="4" customFormat="1" ht="15" customHeight="1" x14ac:dyDescent="0.25">
      <c r="A1352" s="23" t="s">
        <v>639</v>
      </c>
      <c r="B1352" s="23" t="s">
        <v>5</v>
      </c>
      <c r="C1352" s="23">
        <v>0.25</v>
      </c>
      <c r="D1352" s="20">
        <f>0.054*2</f>
        <v>0.108</v>
      </c>
      <c r="E1352" s="20">
        <v>0</v>
      </c>
      <c r="F1352" s="20">
        <f>C1352*0.95-D1352-E1352</f>
        <v>0.1295</v>
      </c>
    </row>
    <row r="1353" spans="1:6" s="4" customFormat="1" ht="15" customHeight="1" x14ac:dyDescent="0.25">
      <c r="A1353" s="23" t="s">
        <v>640</v>
      </c>
      <c r="B1353" s="23" t="s">
        <v>5</v>
      </c>
      <c r="C1353" s="23">
        <v>0.25</v>
      </c>
      <c r="D1353" s="20">
        <f>0.056*2</f>
        <v>0.112</v>
      </c>
      <c r="E1353" s="20">
        <v>0</v>
      </c>
      <c r="F1353" s="20">
        <f>C1353*0.95-D1353-E1353</f>
        <v>0.1255</v>
      </c>
    </row>
    <row r="1354" spans="1:6" s="4" customFormat="1" ht="15" customHeight="1" x14ac:dyDescent="0.25">
      <c r="A1354" s="23" t="s">
        <v>641</v>
      </c>
      <c r="B1354" s="23" t="s">
        <v>5</v>
      </c>
      <c r="C1354" s="23">
        <v>0.1</v>
      </c>
      <c r="D1354" s="20">
        <v>0.05</v>
      </c>
      <c r="E1354" s="20">
        <v>0</v>
      </c>
      <c r="F1354" s="20">
        <f>C1354*0.95-D1354-E1354</f>
        <v>4.4999999999999998E-2</v>
      </c>
    </row>
    <row r="1355" spans="1:6" s="4" customFormat="1" ht="15" customHeight="1" x14ac:dyDescent="0.25">
      <c r="A1355" s="23" t="s">
        <v>572</v>
      </c>
      <c r="B1355" s="23" t="s">
        <v>5</v>
      </c>
      <c r="C1355" s="23">
        <v>0.25</v>
      </c>
      <c r="D1355" s="20">
        <v>0.252</v>
      </c>
      <c r="E1355" s="20">
        <v>0</v>
      </c>
      <c r="F1355" s="20">
        <v>0</v>
      </c>
    </row>
    <row r="1356" spans="1:6" s="4" customFormat="1" ht="15" customHeight="1" x14ac:dyDescent="0.25">
      <c r="A1356" s="23" t="s">
        <v>573</v>
      </c>
      <c r="B1356" s="23" t="s">
        <v>5</v>
      </c>
      <c r="C1356" s="23">
        <v>0.25</v>
      </c>
      <c r="D1356" s="20">
        <f>0.2+0.009</f>
        <v>0.20900000000000002</v>
      </c>
      <c r="E1356" s="20">
        <f>0.016+0.015</f>
        <v>3.1E-2</v>
      </c>
      <c r="F1356" s="20">
        <f>C1356*0.95-D1356-E1356</f>
        <v>-2.50000000000003E-3</v>
      </c>
    </row>
    <row r="1357" spans="1:6" s="4" customFormat="1" ht="15" customHeight="1" x14ac:dyDescent="0.25">
      <c r="A1357" s="23" t="s">
        <v>574</v>
      </c>
      <c r="B1357" s="23" t="s">
        <v>5</v>
      </c>
      <c r="C1357" s="23">
        <v>0.4</v>
      </c>
      <c r="D1357" s="20">
        <v>0.38800000000000001</v>
      </c>
      <c r="E1357" s="20">
        <v>4.7E-2</v>
      </c>
      <c r="F1357" s="20">
        <v>0</v>
      </c>
    </row>
    <row r="1358" spans="1:6" s="4" customFormat="1" ht="15" customHeight="1" x14ac:dyDescent="0.25">
      <c r="A1358" s="23" t="s">
        <v>575</v>
      </c>
      <c r="B1358" s="23" t="s">
        <v>5</v>
      </c>
      <c r="C1358" s="23">
        <v>0.4</v>
      </c>
      <c r="D1358" s="20">
        <f>0.32+0.02</f>
        <v>0.34</v>
      </c>
      <c r="E1358" s="20">
        <f>0.011+0.009+0.009+0.009</f>
        <v>3.7999999999999999E-2</v>
      </c>
      <c r="F1358" s="20">
        <f>C1358*0.95-D1358-E1358</f>
        <v>1.999999999999981E-3</v>
      </c>
    </row>
    <row r="1359" spans="1:6" s="4" customFormat="1" ht="15" customHeight="1" x14ac:dyDescent="0.25">
      <c r="A1359" s="23" t="s">
        <v>576</v>
      </c>
      <c r="B1359" s="23" t="s">
        <v>5</v>
      </c>
      <c r="C1359" s="23">
        <v>0.25</v>
      </c>
      <c r="D1359" s="20">
        <f>0.215-0.015</f>
        <v>0.2</v>
      </c>
      <c r="E1359" s="20">
        <f>0.03+0.015+0.06</f>
        <v>0.105</v>
      </c>
      <c r="F1359" s="20">
        <v>0</v>
      </c>
    </row>
    <row r="1360" spans="1:6" s="4" customFormat="1" ht="15" customHeight="1" x14ac:dyDescent="0.25">
      <c r="A1360" s="23" t="s">
        <v>577</v>
      </c>
      <c r="B1360" s="23" t="s">
        <v>5</v>
      </c>
      <c r="C1360" s="23">
        <v>0.16</v>
      </c>
      <c r="D1360" s="20">
        <v>0.152</v>
      </c>
      <c r="E1360" s="20">
        <v>0</v>
      </c>
      <c r="F1360" s="20">
        <v>0</v>
      </c>
    </row>
    <row r="1361" spans="1:6" s="4" customFormat="1" ht="15" customHeight="1" x14ac:dyDescent="0.25">
      <c r="A1361" s="23" t="s">
        <v>669</v>
      </c>
      <c r="B1361" s="23" t="s">
        <v>5</v>
      </c>
      <c r="C1361" s="23">
        <v>0.25</v>
      </c>
      <c r="D1361" s="23">
        <v>0.12</v>
      </c>
      <c r="E1361" s="20">
        <v>0</v>
      </c>
      <c r="F1361" s="20">
        <f>C1361*0.95-D1361</f>
        <v>0.11749999999999999</v>
      </c>
    </row>
    <row r="1362" spans="1:6" s="4" customFormat="1" ht="15" customHeight="1" x14ac:dyDescent="0.25">
      <c r="A1362" s="23" t="s">
        <v>578</v>
      </c>
      <c r="B1362" s="23" t="s">
        <v>5</v>
      </c>
      <c r="C1362" s="23">
        <v>0.63</v>
      </c>
      <c r="D1362" s="20">
        <v>0.504</v>
      </c>
      <c r="E1362" s="20">
        <v>0</v>
      </c>
      <c r="F1362" s="20">
        <v>9.4499999999999917E-2</v>
      </c>
    </row>
    <row r="1363" spans="1:6" s="4" customFormat="1" ht="15" customHeight="1" x14ac:dyDescent="0.25">
      <c r="A1363" s="23" t="s">
        <v>579</v>
      </c>
      <c r="B1363" s="23" t="s">
        <v>5</v>
      </c>
      <c r="C1363" s="23">
        <v>0.8</v>
      </c>
      <c r="D1363" s="20">
        <v>0.64000000000000012</v>
      </c>
      <c r="E1363" s="20">
        <v>0</v>
      </c>
      <c r="F1363" s="20">
        <v>0.11999999999999988</v>
      </c>
    </row>
    <row r="1364" spans="1:6" s="4" customFormat="1" ht="15" customHeight="1" x14ac:dyDescent="0.25">
      <c r="A1364" s="23" t="s">
        <v>580</v>
      </c>
      <c r="B1364" s="23" t="s">
        <v>5</v>
      </c>
      <c r="C1364" s="23">
        <v>0.4</v>
      </c>
      <c r="D1364" s="20">
        <v>0.32000000000000006</v>
      </c>
      <c r="E1364" s="20">
        <v>4.4999999999999998E-2</v>
      </c>
      <c r="F1364" s="20">
        <v>1.4999999999999944E-2</v>
      </c>
    </row>
    <row r="1365" spans="1:6" s="4" customFormat="1" ht="15" customHeight="1" x14ac:dyDescent="0.25">
      <c r="A1365" s="23" t="s">
        <v>581</v>
      </c>
      <c r="B1365" s="23" t="s">
        <v>5</v>
      </c>
      <c r="C1365" s="23">
        <v>0.25</v>
      </c>
      <c r="D1365" s="20">
        <v>0.2</v>
      </c>
      <c r="E1365" s="20">
        <v>0</v>
      </c>
      <c r="F1365" s="20">
        <v>3.7499999999999999E-2</v>
      </c>
    </row>
    <row r="1366" spans="1:6" s="4" customFormat="1" ht="15.75" customHeight="1" x14ac:dyDescent="0.25">
      <c r="A1366" s="23" t="s">
        <v>582</v>
      </c>
      <c r="B1366" s="23" t="s">
        <v>5</v>
      </c>
      <c r="C1366" s="23">
        <v>0.4</v>
      </c>
      <c r="D1366" s="20">
        <v>0.32000000000000006</v>
      </c>
      <c r="E1366" s="20">
        <v>0</v>
      </c>
      <c r="F1366" s="20">
        <v>5.9999999999999942E-2</v>
      </c>
    </row>
    <row r="1367" spans="1:6" s="4" customFormat="1" ht="15" customHeight="1" x14ac:dyDescent="0.25">
      <c r="A1367" s="23" t="s">
        <v>583</v>
      </c>
      <c r="B1367" s="23" t="s">
        <v>5</v>
      </c>
      <c r="C1367" s="23">
        <v>0.25</v>
      </c>
      <c r="D1367" s="20">
        <v>0.2</v>
      </c>
      <c r="E1367" s="20">
        <v>0</v>
      </c>
      <c r="F1367" s="20">
        <v>3.7499999999999978E-2</v>
      </c>
    </row>
    <row r="1368" spans="1:6" s="4" customFormat="1" ht="15" customHeight="1" x14ac:dyDescent="0.25">
      <c r="A1368" s="23" t="s">
        <v>638</v>
      </c>
      <c r="B1368" s="23" t="s">
        <v>5</v>
      </c>
      <c r="C1368" s="23">
        <v>0.4</v>
      </c>
      <c r="D1368" s="20">
        <v>0.375</v>
      </c>
      <c r="E1368" s="20">
        <f>0.008+0.015+0.025+0.05</f>
        <v>9.8000000000000004E-2</v>
      </c>
      <c r="F1368" s="20">
        <v>0</v>
      </c>
    </row>
    <row r="1369" spans="1:6" s="4" customFormat="1" ht="15" customHeight="1" x14ac:dyDescent="0.25">
      <c r="A1369" s="23" t="s">
        <v>674</v>
      </c>
      <c r="B1369" s="23" t="s">
        <v>5</v>
      </c>
      <c r="C1369" s="23">
        <v>6.3E-2</v>
      </c>
      <c r="D1369" s="20">
        <v>0</v>
      </c>
      <c r="E1369" s="20">
        <v>0.1</v>
      </c>
      <c r="F1369" s="20">
        <v>0</v>
      </c>
    </row>
    <row r="1370" spans="1:6" s="4" customFormat="1" ht="15" customHeight="1" x14ac:dyDescent="0.25">
      <c r="A1370" s="23" t="s">
        <v>670</v>
      </c>
      <c r="B1370" s="23" t="s">
        <v>5</v>
      </c>
      <c r="C1370" s="23">
        <v>0.25</v>
      </c>
      <c r="D1370" s="20">
        <v>2.5000000000000001E-2</v>
      </c>
      <c r="E1370" s="20">
        <v>0</v>
      </c>
      <c r="F1370" s="20">
        <f>C1370*0.9-D1370-E1370</f>
        <v>0.2</v>
      </c>
    </row>
    <row r="1371" spans="1:6" s="4" customFormat="1" ht="15" customHeight="1" x14ac:dyDescent="0.25">
      <c r="A1371" s="23" t="s">
        <v>584</v>
      </c>
      <c r="B1371" s="23" t="s">
        <v>5</v>
      </c>
      <c r="C1371" s="23">
        <v>0.8</v>
      </c>
      <c r="D1371" s="20">
        <v>0.64000000000000012</v>
      </c>
      <c r="E1371" s="20">
        <v>0</v>
      </c>
      <c r="F1371" s="20">
        <v>0.12</v>
      </c>
    </row>
    <row r="1372" spans="1:6" s="4" customFormat="1" ht="15" customHeight="1" x14ac:dyDescent="0.25">
      <c r="A1372" s="23" t="s">
        <v>585</v>
      </c>
      <c r="B1372" s="23" t="s">
        <v>5</v>
      </c>
      <c r="C1372" s="23">
        <v>0.4</v>
      </c>
      <c r="D1372" s="20">
        <f>0.29+0.015</f>
        <v>0.30499999999999999</v>
      </c>
      <c r="E1372" s="20">
        <v>9.5000000000000001E-2</v>
      </c>
      <c r="F1372" s="20">
        <v>0</v>
      </c>
    </row>
    <row r="1373" spans="1:6" s="4" customFormat="1" ht="15" customHeight="1" x14ac:dyDescent="0.25">
      <c r="A1373" s="23" t="s">
        <v>586</v>
      </c>
      <c r="B1373" s="23" t="s">
        <v>5</v>
      </c>
      <c r="C1373" s="23">
        <v>0.4</v>
      </c>
      <c r="D1373" s="20">
        <v>0.38</v>
      </c>
      <c r="E1373" s="20">
        <v>0</v>
      </c>
      <c r="F1373" s="20">
        <v>0</v>
      </c>
    </row>
    <row r="1374" spans="1:6" s="4" customFormat="1" ht="15" customHeight="1" x14ac:dyDescent="0.25">
      <c r="A1374" s="23" t="s">
        <v>644</v>
      </c>
      <c r="B1374" s="23" t="s">
        <v>5</v>
      </c>
      <c r="C1374" s="23">
        <v>0.16</v>
      </c>
      <c r="D1374" s="20">
        <v>7.0000000000000007E-2</v>
      </c>
      <c r="E1374" s="20">
        <v>0</v>
      </c>
      <c r="F1374" s="20">
        <f>C1374*0.95-D1374-E1374</f>
        <v>8.199999999999999E-2</v>
      </c>
    </row>
    <row r="1375" spans="1:6" s="4" customFormat="1" ht="15" customHeight="1" x14ac:dyDescent="0.25">
      <c r="A1375" s="23" t="s">
        <v>587</v>
      </c>
      <c r="B1375" s="23" t="s">
        <v>5</v>
      </c>
      <c r="C1375" s="23">
        <v>0.4</v>
      </c>
      <c r="D1375" s="20">
        <v>0.32000000000000006</v>
      </c>
      <c r="E1375" s="20">
        <v>0</v>
      </c>
      <c r="F1375" s="20">
        <v>5.9999999999999942E-2</v>
      </c>
    </row>
    <row r="1376" spans="1:6" s="4" customFormat="1" ht="15" customHeight="1" x14ac:dyDescent="0.25">
      <c r="A1376" s="23" t="s">
        <v>588</v>
      </c>
      <c r="B1376" s="23" t="s">
        <v>5</v>
      </c>
      <c r="C1376" s="23">
        <v>6.3E-2</v>
      </c>
      <c r="D1376" s="20">
        <v>5.5E-2</v>
      </c>
      <c r="E1376" s="20">
        <v>0</v>
      </c>
      <c r="F1376" s="20">
        <v>4.8500000000000001E-3</v>
      </c>
    </row>
    <row r="1377" spans="1:6" s="4" customFormat="1" ht="15" customHeight="1" x14ac:dyDescent="0.25">
      <c r="A1377" s="23" t="s">
        <v>642</v>
      </c>
      <c r="B1377" s="23" t="s">
        <v>5</v>
      </c>
      <c r="C1377" s="23">
        <v>0.04</v>
      </c>
      <c r="D1377" s="20">
        <f>C1377*0.95</f>
        <v>3.7999999999999999E-2</v>
      </c>
      <c r="E1377" s="20">
        <v>0</v>
      </c>
      <c r="F1377" s="20">
        <v>0</v>
      </c>
    </row>
    <row r="1378" spans="1:6" s="4" customFormat="1" ht="17.25" customHeight="1" x14ac:dyDescent="0.25">
      <c r="A1378" s="23" t="s">
        <v>589</v>
      </c>
      <c r="B1378" s="23" t="s">
        <v>5</v>
      </c>
      <c r="C1378" s="23">
        <v>0.25</v>
      </c>
      <c r="D1378" s="20">
        <v>0.22</v>
      </c>
      <c r="E1378" s="20">
        <v>0.03</v>
      </c>
      <c r="F1378" s="20">
        <v>0</v>
      </c>
    </row>
    <row r="1379" spans="1:6" s="4" customFormat="1" ht="15" customHeight="1" x14ac:dyDescent="0.25">
      <c r="A1379" s="23" t="s">
        <v>590</v>
      </c>
      <c r="B1379" s="23" t="s">
        <v>5</v>
      </c>
      <c r="C1379" s="23">
        <v>0.4</v>
      </c>
      <c r="D1379" s="20">
        <v>0.31</v>
      </c>
      <c r="E1379" s="20">
        <v>0.08</v>
      </c>
      <c r="F1379" s="20">
        <v>4.9999999999999628E-3</v>
      </c>
    </row>
    <row r="1380" spans="1:6" s="4" customFormat="1" ht="15" customHeight="1" x14ac:dyDescent="0.25">
      <c r="A1380" s="23" t="s">
        <v>591</v>
      </c>
      <c r="B1380" s="23" t="s">
        <v>5</v>
      </c>
      <c r="C1380" s="23">
        <v>0.4</v>
      </c>
      <c r="D1380" s="20">
        <v>0.39500000000000002</v>
      </c>
      <c r="E1380" s="20">
        <v>2.3E-2</v>
      </c>
      <c r="F1380" s="20">
        <v>0</v>
      </c>
    </row>
    <row r="1381" spans="1:6" s="4" customFormat="1" ht="15" customHeight="1" x14ac:dyDescent="0.25">
      <c r="A1381" s="23" t="s">
        <v>614</v>
      </c>
      <c r="B1381" s="23" t="s">
        <v>5</v>
      </c>
      <c r="C1381" s="23">
        <v>0.25</v>
      </c>
      <c r="D1381" s="20">
        <v>0.255</v>
      </c>
      <c r="E1381" s="20">
        <v>0</v>
      </c>
      <c r="F1381" s="20">
        <v>0</v>
      </c>
    </row>
    <row r="1382" spans="1:6" s="4" customFormat="1" ht="15" customHeight="1" x14ac:dyDescent="0.25">
      <c r="A1382" s="23" t="s">
        <v>592</v>
      </c>
      <c r="B1382" s="23" t="s">
        <v>5</v>
      </c>
      <c r="C1382" s="23">
        <v>0.16</v>
      </c>
      <c r="D1382" s="20">
        <v>0.128</v>
      </c>
      <c r="E1382" s="20">
        <v>0</v>
      </c>
      <c r="F1382" s="20">
        <v>2.3999999999999994E-2</v>
      </c>
    </row>
    <row r="1383" spans="1:6" s="4" customFormat="1" ht="18" customHeight="1" x14ac:dyDescent="0.25">
      <c r="A1383" s="23" t="s">
        <v>593</v>
      </c>
      <c r="B1383" s="23" t="s">
        <v>5</v>
      </c>
      <c r="C1383" s="23">
        <v>0.16</v>
      </c>
      <c r="D1383" s="20">
        <v>0.128</v>
      </c>
      <c r="E1383" s="20">
        <v>0</v>
      </c>
      <c r="F1383" s="20">
        <v>2.4E-2</v>
      </c>
    </row>
    <row r="1384" spans="1:6" s="4" customFormat="1" ht="15" customHeight="1" x14ac:dyDescent="0.25">
      <c r="A1384" s="23" t="s">
        <v>637</v>
      </c>
      <c r="B1384" s="23" t="s">
        <v>5</v>
      </c>
      <c r="C1384" s="23">
        <v>0.1</v>
      </c>
      <c r="D1384" s="20">
        <v>0.105</v>
      </c>
      <c r="E1384" s="20">
        <v>0</v>
      </c>
      <c r="F1384" s="20">
        <v>0</v>
      </c>
    </row>
    <row r="1385" spans="1:6" s="4" customFormat="1" ht="15" customHeight="1" x14ac:dyDescent="0.25">
      <c r="A1385" s="23" t="s">
        <v>636</v>
      </c>
      <c r="B1385" s="23" t="s">
        <v>5</v>
      </c>
      <c r="C1385" s="23">
        <v>0.25</v>
      </c>
      <c r="D1385" s="20">
        <v>0.2</v>
      </c>
      <c r="E1385" s="20">
        <v>1.4999999999999999E-2</v>
      </c>
      <c r="F1385" s="20">
        <f>C1385*0.95-D1385-E1385</f>
        <v>2.2499999999999978E-2</v>
      </c>
    </row>
    <row r="1386" spans="1:6" s="4" customFormat="1" ht="15" customHeight="1" x14ac:dyDescent="0.25">
      <c r="A1386" s="23" t="s">
        <v>594</v>
      </c>
      <c r="B1386" s="23" t="s">
        <v>5</v>
      </c>
      <c r="C1386" s="23">
        <v>1.26</v>
      </c>
      <c r="D1386" s="20">
        <v>0.98994000000000004</v>
      </c>
      <c r="E1386" s="20">
        <v>2.1999999999999999E-2</v>
      </c>
      <c r="F1386" s="20">
        <v>0.18506</v>
      </c>
    </row>
    <row r="1387" spans="1:6" s="4" customFormat="1" x14ac:dyDescent="0.25">
      <c r="A1387" s="23" t="s">
        <v>595</v>
      </c>
      <c r="B1387" s="23" t="s">
        <v>5</v>
      </c>
      <c r="C1387" s="23">
        <v>1.26</v>
      </c>
      <c r="D1387" s="20">
        <f>1.008+0.04</f>
        <v>1.048</v>
      </c>
      <c r="E1387" s="20">
        <f>0.01703+0.08</f>
        <v>9.7030000000000005E-2</v>
      </c>
      <c r="F1387" s="20">
        <f>C1387*0.95-D1387-E1387</f>
        <v>5.1969999999999794E-2</v>
      </c>
    </row>
    <row r="1388" spans="1:6" s="4" customFormat="1" ht="15" customHeight="1" x14ac:dyDescent="0.25">
      <c r="A1388" s="23" t="s">
        <v>596</v>
      </c>
      <c r="B1388" s="23" t="s">
        <v>5</v>
      </c>
      <c r="C1388" s="23">
        <v>2</v>
      </c>
      <c r="D1388" s="20">
        <v>1.651</v>
      </c>
      <c r="E1388" s="20">
        <f>0.017+0.015</f>
        <v>3.2000000000000001E-2</v>
      </c>
      <c r="F1388" s="20">
        <f>C1388*0.95-D1388-E1388</f>
        <v>0.21699999999999989</v>
      </c>
    </row>
    <row r="1389" spans="1:6" s="4" customFormat="1" ht="15" customHeight="1" x14ac:dyDescent="0.25">
      <c r="A1389" s="23" t="s">
        <v>597</v>
      </c>
      <c r="B1389" s="23" t="s">
        <v>5</v>
      </c>
      <c r="C1389" s="23">
        <v>1.26</v>
      </c>
      <c r="D1389" s="20">
        <v>1.2</v>
      </c>
      <c r="E1389" s="20">
        <v>5.0000000000000001E-3</v>
      </c>
      <c r="F1389" s="20">
        <v>0</v>
      </c>
    </row>
    <row r="1390" spans="1:6" s="4" customFormat="1" x14ac:dyDescent="0.25">
      <c r="A1390" s="23" t="s">
        <v>598</v>
      </c>
      <c r="B1390" s="23" t="s">
        <v>5</v>
      </c>
      <c r="C1390" s="23">
        <v>0.8</v>
      </c>
      <c r="D1390" s="20">
        <v>0.64000000000000012</v>
      </c>
      <c r="E1390" s="20">
        <v>0</v>
      </c>
      <c r="F1390" s="20">
        <v>0.12</v>
      </c>
    </row>
    <row r="1391" spans="1:6" s="4" customFormat="1" x14ac:dyDescent="0.25">
      <c r="A1391" s="23" t="s">
        <v>599</v>
      </c>
      <c r="B1391" s="23" t="s">
        <v>5</v>
      </c>
      <c r="C1391" s="23">
        <v>1.26</v>
      </c>
      <c r="D1391" s="20">
        <v>1.008</v>
      </c>
      <c r="E1391" s="20">
        <v>0.08</v>
      </c>
      <c r="F1391" s="20">
        <v>0.109</v>
      </c>
    </row>
    <row r="1392" spans="1:6" s="4" customFormat="1" x14ac:dyDescent="0.25">
      <c r="A1392" s="23" t="s">
        <v>600</v>
      </c>
      <c r="B1392" s="23" t="s">
        <v>5</v>
      </c>
      <c r="C1392" s="23">
        <v>2</v>
      </c>
      <c r="D1392" s="20">
        <v>1.6</v>
      </c>
      <c r="E1392" s="20">
        <v>0.37</v>
      </c>
      <c r="F1392" s="20">
        <v>0</v>
      </c>
    </row>
    <row r="1393" spans="1:8" s="4" customFormat="1" ht="14.25" customHeight="1" x14ac:dyDescent="0.25">
      <c r="A1393" s="23" t="s">
        <v>601</v>
      </c>
      <c r="B1393" s="23" t="s">
        <v>5</v>
      </c>
      <c r="C1393" s="23">
        <v>0.4</v>
      </c>
      <c r="D1393" s="20">
        <f>0.31+0.15</f>
        <v>0.45999999999999996</v>
      </c>
      <c r="E1393" s="29">
        <v>0</v>
      </c>
      <c r="F1393" s="20">
        <v>0</v>
      </c>
    </row>
    <row r="1394" spans="1:8" s="4" customFormat="1" ht="14.25" customHeight="1" x14ac:dyDescent="0.25">
      <c r="A1394" s="23" t="s">
        <v>602</v>
      </c>
      <c r="B1394" s="23" t="s">
        <v>5</v>
      </c>
      <c r="C1394" s="23">
        <v>0.4</v>
      </c>
      <c r="D1394" s="20">
        <v>0.38</v>
      </c>
      <c r="E1394" s="20">
        <v>0.1</v>
      </c>
      <c r="F1394" s="20">
        <v>0</v>
      </c>
    </row>
    <row r="1395" spans="1:8" s="4" customFormat="1" ht="14.25" customHeight="1" x14ac:dyDescent="0.25">
      <c r="A1395" s="23" t="s">
        <v>603</v>
      </c>
      <c r="B1395" s="23" t="s">
        <v>5</v>
      </c>
      <c r="C1395" s="23">
        <v>1.26</v>
      </c>
      <c r="D1395" s="20">
        <v>0.98679000000000006</v>
      </c>
      <c r="E1395" s="20">
        <f>0.076+0.015+0.08</f>
        <v>0.17099999999999999</v>
      </c>
      <c r="F1395" s="20">
        <f>C1395*0.95-D1395-E1395</f>
        <v>3.9209999999999801E-2</v>
      </c>
    </row>
    <row r="1396" spans="1:8" s="4" customFormat="1" x14ac:dyDescent="0.25">
      <c r="A1396" s="23" t="s">
        <v>604</v>
      </c>
      <c r="B1396" s="23" t="s">
        <v>5</v>
      </c>
      <c r="C1396" s="23">
        <v>1.26</v>
      </c>
      <c r="D1396" s="20">
        <v>1.0129999999999999</v>
      </c>
      <c r="E1396" s="20">
        <v>0.18</v>
      </c>
      <c r="F1396" s="20">
        <v>3.999999999999948E-3</v>
      </c>
    </row>
    <row r="1397" spans="1:8" s="4" customFormat="1" ht="15" customHeight="1" x14ac:dyDescent="0.25">
      <c r="A1397" s="23" t="s">
        <v>605</v>
      </c>
      <c r="B1397" s="23" t="s">
        <v>5</v>
      </c>
      <c r="C1397" s="23">
        <v>0.4</v>
      </c>
      <c r="D1397" s="20">
        <v>0.17</v>
      </c>
      <c r="E1397" s="29">
        <v>0.26</v>
      </c>
      <c r="F1397" s="20">
        <f>C1397*0.95-D1397</f>
        <v>0.21</v>
      </c>
    </row>
    <row r="1398" spans="1:8" s="4" customFormat="1" ht="15" customHeight="1" x14ac:dyDescent="0.25">
      <c r="A1398" s="23" t="s">
        <v>606</v>
      </c>
      <c r="B1398" s="23" t="s">
        <v>5</v>
      </c>
      <c r="C1398" s="23">
        <v>1.26</v>
      </c>
      <c r="D1398" s="20">
        <v>1.1969999999999998</v>
      </c>
      <c r="E1398" s="20">
        <v>0</v>
      </c>
      <c r="F1398" s="20">
        <v>0</v>
      </c>
    </row>
    <row r="1399" spans="1:8" s="4" customFormat="1" x14ac:dyDescent="0.25">
      <c r="A1399" s="23" t="s">
        <v>607</v>
      </c>
      <c r="B1399" s="23" t="s">
        <v>5</v>
      </c>
      <c r="C1399" s="23">
        <v>1.26</v>
      </c>
      <c r="D1399" s="20">
        <f>1.10171+0.264</f>
        <v>1.36571</v>
      </c>
      <c r="E1399" s="20">
        <v>3.7899999999999996E-2</v>
      </c>
      <c r="F1399" s="20">
        <v>0</v>
      </c>
    </row>
    <row r="1400" spans="1:8" s="4" customFormat="1" x14ac:dyDescent="0.25">
      <c r="A1400" s="23" t="s">
        <v>608</v>
      </c>
      <c r="B1400" s="23" t="s">
        <v>5</v>
      </c>
      <c r="C1400" s="23">
        <v>1.26</v>
      </c>
      <c r="D1400" s="20">
        <v>0.66</v>
      </c>
      <c r="E1400" s="29">
        <v>0</v>
      </c>
      <c r="F1400" s="20">
        <f>C1400*0.95-D1400</f>
        <v>0.53699999999999981</v>
      </c>
    </row>
    <row r="1401" spans="1:8" s="4" customFormat="1" x14ac:dyDescent="0.25">
      <c r="A1401" s="23" t="s">
        <v>609</v>
      </c>
      <c r="B1401" s="23" t="s">
        <v>5</v>
      </c>
      <c r="C1401" s="23">
        <v>1.26</v>
      </c>
      <c r="D1401" s="20">
        <v>1.1969999999999998</v>
      </c>
      <c r="E1401" s="20">
        <v>0</v>
      </c>
      <c r="F1401" s="20">
        <v>0</v>
      </c>
    </row>
    <row r="1402" spans="1:8" s="4" customFormat="1" x14ac:dyDescent="0.25">
      <c r="A1402" s="23" t="s">
        <v>610</v>
      </c>
      <c r="B1402" s="23" t="s">
        <v>5</v>
      </c>
      <c r="C1402" s="23">
        <v>1.26</v>
      </c>
      <c r="D1402" s="20">
        <v>1.2</v>
      </c>
      <c r="E1402" s="29">
        <v>0</v>
      </c>
      <c r="F1402" s="20">
        <v>0</v>
      </c>
    </row>
    <row r="1403" spans="1:8" s="4" customFormat="1" x14ac:dyDescent="0.25">
      <c r="A1403" s="23" t="s">
        <v>611</v>
      </c>
      <c r="B1403" s="23" t="s">
        <v>5</v>
      </c>
      <c r="C1403" s="23">
        <v>0.1</v>
      </c>
      <c r="D1403" s="20">
        <v>9.5000000000000001E-2</v>
      </c>
      <c r="E1403" s="20">
        <v>0</v>
      </c>
      <c r="F1403" s="20">
        <v>0</v>
      </c>
    </row>
    <row r="1404" spans="1:8" s="4" customFormat="1" x14ac:dyDescent="0.25">
      <c r="A1404" s="23" t="s">
        <v>612</v>
      </c>
      <c r="B1404" s="23" t="s">
        <v>5</v>
      </c>
      <c r="C1404" s="23">
        <v>0.8</v>
      </c>
      <c r="D1404" s="20">
        <v>0.76</v>
      </c>
      <c r="E1404" s="20">
        <v>0.01</v>
      </c>
      <c r="F1404" s="20">
        <v>0</v>
      </c>
      <c r="G1404" s="16"/>
      <c r="H1404" s="16"/>
    </row>
    <row r="1405" spans="1:8" s="4" customFormat="1" x14ac:dyDescent="0.25">
      <c r="A1405" s="23" t="s">
        <v>677</v>
      </c>
      <c r="B1405" s="23" t="s">
        <v>5</v>
      </c>
      <c r="C1405" s="23">
        <v>2</v>
      </c>
      <c r="D1405" s="20">
        <v>0.3</v>
      </c>
      <c r="E1405" s="20">
        <v>0</v>
      </c>
      <c r="F1405" s="20">
        <f>C1405*0.95-D1405-E1405</f>
        <v>1.5999999999999999</v>
      </c>
      <c r="G1405" s="16"/>
      <c r="H1405" s="16"/>
    </row>
    <row r="1406" spans="1:8" x14ac:dyDescent="0.25">
      <c r="A1406" s="23">
        <v>795</v>
      </c>
      <c r="B1406" s="23" t="s">
        <v>5</v>
      </c>
      <c r="C1406" s="23">
        <v>0.32</v>
      </c>
      <c r="D1406" s="20">
        <v>0.2</v>
      </c>
      <c r="E1406" s="20">
        <v>0</v>
      </c>
      <c r="F1406" s="34">
        <f>C1406*0.95-D1406-E1406</f>
        <v>0.10399999999999998</v>
      </c>
    </row>
    <row r="1407" spans="1:8" x14ac:dyDescent="0.25">
      <c r="A1407" s="31">
        <v>803</v>
      </c>
      <c r="B1407" s="23" t="s">
        <v>5</v>
      </c>
      <c r="C1407" s="23">
        <v>0.16</v>
      </c>
      <c r="D1407" s="20">
        <v>0.15</v>
      </c>
      <c r="E1407" s="20">
        <v>0</v>
      </c>
      <c r="F1407" s="34">
        <v>0</v>
      </c>
    </row>
    <row r="1408" spans="1:8" x14ac:dyDescent="0.25">
      <c r="A1408" s="31">
        <v>805</v>
      </c>
      <c r="B1408" s="23" t="s">
        <v>5</v>
      </c>
      <c r="C1408" s="23">
        <v>0.25</v>
      </c>
      <c r="D1408" s="20">
        <v>0.24</v>
      </c>
      <c r="E1408" s="20">
        <v>0</v>
      </c>
      <c r="F1408" s="34">
        <v>0</v>
      </c>
    </row>
    <row r="1409" spans="1:6" x14ac:dyDescent="0.25">
      <c r="A1409" s="31">
        <v>801</v>
      </c>
      <c r="B1409" s="23" t="s">
        <v>5</v>
      </c>
      <c r="C1409" s="23">
        <v>0.25</v>
      </c>
      <c r="D1409" s="20">
        <v>0.24</v>
      </c>
      <c r="E1409" s="20">
        <v>0</v>
      </c>
      <c r="F1409" s="34">
        <v>0</v>
      </c>
    </row>
    <row r="1410" spans="1:6" x14ac:dyDescent="0.25">
      <c r="A1410" s="31">
        <v>775</v>
      </c>
      <c r="B1410" s="23" t="s">
        <v>5</v>
      </c>
      <c r="C1410" s="23">
        <v>0.4</v>
      </c>
      <c r="D1410" s="20">
        <v>0.38</v>
      </c>
      <c r="E1410" s="20">
        <v>0</v>
      </c>
      <c r="F1410" s="34">
        <v>0</v>
      </c>
    </row>
    <row r="1411" spans="1:6" x14ac:dyDescent="0.25">
      <c r="A1411" s="31" t="s">
        <v>668</v>
      </c>
      <c r="B1411" s="38" t="s">
        <v>5</v>
      </c>
      <c r="C1411" s="23">
        <v>0.4</v>
      </c>
      <c r="D1411" s="20">
        <v>0.2</v>
      </c>
      <c r="E1411" s="20">
        <v>0.15</v>
      </c>
      <c r="F1411" s="34">
        <f>C1411*0.95-D1411</f>
        <v>0.18</v>
      </c>
    </row>
    <row r="1412" spans="1:6" x14ac:dyDescent="0.25">
      <c r="A1412" s="31" t="s">
        <v>663</v>
      </c>
      <c r="B1412" s="23" t="s">
        <v>5</v>
      </c>
      <c r="C1412" s="23">
        <v>0.16</v>
      </c>
      <c r="D1412" s="20">
        <v>0.15</v>
      </c>
      <c r="E1412" s="20">
        <v>0</v>
      </c>
      <c r="F1412" s="34">
        <v>0</v>
      </c>
    </row>
    <row r="1413" spans="1:6" x14ac:dyDescent="0.25">
      <c r="A1413" s="31" t="s">
        <v>666</v>
      </c>
      <c r="B1413" s="38" t="s">
        <v>5</v>
      </c>
      <c r="C1413" s="23">
        <v>0.63</v>
      </c>
      <c r="D1413" s="20">
        <v>0.3</v>
      </c>
      <c r="E1413" s="20">
        <v>0.35</v>
      </c>
      <c r="F1413" s="34">
        <v>0</v>
      </c>
    </row>
    <row r="1414" spans="1:6" x14ac:dyDescent="0.25">
      <c r="A1414" s="31" t="s">
        <v>667</v>
      </c>
      <c r="B1414" s="38" t="s">
        <v>5</v>
      </c>
      <c r="C1414" s="23">
        <v>0.63</v>
      </c>
      <c r="D1414" s="20">
        <v>0.3</v>
      </c>
      <c r="E1414" s="20">
        <f>0.05+0.15+0.1</f>
        <v>0.30000000000000004</v>
      </c>
      <c r="F1414" s="34">
        <f>C1414*0.95-D1414-E1414</f>
        <v>-1.5000000000001124E-3</v>
      </c>
    </row>
    <row r="1415" spans="1:6" x14ac:dyDescent="0.25">
      <c r="A1415" s="31">
        <v>623</v>
      </c>
      <c r="B1415" s="38" t="s">
        <v>5</v>
      </c>
      <c r="C1415" s="23">
        <v>1.26</v>
      </c>
      <c r="D1415" s="20">
        <v>0.5</v>
      </c>
      <c r="E1415" s="20">
        <v>0</v>
      </c>
      <c r="F1415" s="34">
        <f>C1415*0.95-D1415</f>
        <v>0.69699999999999984</v>
      </c>
    </row>
    <row r="1416" spans="1:6" x14ac:dyDescent="0.25">
      <c r="A1416" s="31">
        <v>60</v>
      </c>
      <c r="B1416" s="38" t="s">
        <v>5</v>
      </c>
      <c r="C1416" s="23">
        <v>0.4</v>
      </c>
      <c r="D1416" s="20">
        <v>0.11</v>
      </c>
      <c r="E1416" s="20">
        <v>0.11</v>
      </c>
      <c r="F1416" s="34">
        <f>C1416*0.95-D1416</f>
        <v>0.27</v>
      </c>
    </row>
    <row r="1417" spans="1:6" x14ac:dyDescent="0.25">
      <c r="A1417" s="31" t="s">
        <v>680</v>
      </c>
      <c r="B1417" s="38" t="s">
        <v>5</v>
      </c>
      <c r="C1417" s="23">
        <v>0.8</v>
      </c>
      <c r="D1417" s="20">
        <v>0.15</v>
      </c>
      <c r="E1417" s="20">
        <v>0</v>
      </c>
      <c r="F1417" s="34">
        <f>C1417*0.95-D1417</f>
        <v>0.61</v>
      </c>
    </row>
    <row r="1418" spans="1:6" x14ac:dyDescent="0.25">
      <c r="A1418" s="31">
        <v>453</v>
      </c>
      <c r="B1418" s="23" t="s">
        <v>5</v>
      </c>
      <c r="C1418" s="31">
        <v>0.25</v>
      </c>
      <c r="D1418" s="34">
        <f>C1418*0.95</f>
        <v>0.23749999999999999</v>
      </c>
      <c r="E1418" s="20">
        <v>8.3000000000000004E-2</v>
      </c>
      <c r="F1418" s="34">
        <v>0</v>
      </c>
    </row>
    <row r="1419" spans="1:6" ht="14.25" customHeight="1" x14ac:dyDescent="0.25">
      <c r="A1419" s="36"/>
      <c r="B1419" s="37"/>
      <c r="F1419" s="35"/>
    </row>
    <row r="1420" spans="1:6" x14ac:dyDescent="0.25">
      <c r="A1420" s="36"/>
      <c r="B1420" s="37"/>
      <c r="F1420" s="35"/>
    </row>
    <row r="1421" spans="1:6" x14ac:dyDescent="0.25">
      <c r="A1421" s="36"/>
      <c r="B1421" s="37"/>
      <c r="F1421" s="35"/>
    </row>
    <row r="1422" spans="1:6" x14ac:dyDescent="0.25">
      <c r="A1422" s="36"/>
      <c r="B1422" s="37"/>
      <c r="F1422" s="35"/>
    </row>
    <row r="1423" spans="1:6" x14ac:dyDescent="0.25">
      <c r="A1423" s="36"/>
      <c r="B1423" s="37"/>
      <c r="F1423" s="35"/>
    </row>
    <row r="1424" spans="1:6" x14ac:dyDescent="0.25">
      <c r="A1424" s="36"/>
      <c r="B1424" s="37"/>
      <c r="F1424" s="35"/>
    </row>
    <row r="1425" spans="1:6" x14ac:dyDescent="0.25">
      <c r="A1425" s="36"/>
      <c r="F1425" s="35"/>
    </row>
    <row r="1426" spans="1:6" x14ac:dyDescent="0.25">
      <c r="A1426" s="36"/>
      <c r="F1426" s="35"/>
    </row>
    <row r="1427" spans="1:6" x14ac:dyDescent="0.25">
      <c r="F1427" s="35"/>
    </row>
    <row r="1428" spans="1:6" x14ac:dyDescent="0.25">
      <c r="F1428" s="35"/>
    </row>
    <row r="1429" spans="1:6" x14ac:dyDescent="0.25">
      <c r="F1429" s="35"/>
    </row>
    <row r="1430" spans="1:6" x14ac:dyDescent="0.25">
      <c r="F1430" s="35"/>
    </row>
    <row r="1431" spans="1:6" x14ac:dyDescent="0.25">
      <c r="F1431" s="35"/>
    </row>
    <row r="1432" spans="1:6" x14ac:dyDescent="0.25">
      <c r="F1432" s="35"/>
    </row>
    <row r="1433" spans="1:6" x14ac:dyDescent="0.25">
      <c r="F1433" s="35"/>
    </row>
    <row r="1434" spans="1:6" x14ac:dyDescent="0.25">
      <c r="F1434" s="35"/>
    </row>
    <row r="1435" spans="1:6" x14ac:dyDescent="0.25">
      <c r="F1435" s="35"/>
    </row>
    <row r="1436" spans="1:6" x14ac:dyDescent="0.25">
      <c r="F1436" s="35"/>
    </row>
    <row r="1437" spans="1:6" x14ac:dyDescent="0.25">
      <c r="F1437" s="35"/>
    </row>
    <row r="1438" spans="1:6" x14ac:dyDescent="0.25">
      <c r="F1438" s="35"/>
    </row>
    <row r="1439" spans="1:6" x14ac:dyDescent="0.25">
      <c r="F1439" s="35"/>
    </row>
    <row r="1440" spans="1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  <row r="1457" spans="6:6" x14ac:dyDescent="0.25">
      <c r="F1457" s="35"/>
    </row>
    <row r="1458" spans="6:6" x14ac:dyDescent="0.25">
      <c r="F1458" s="35"/>
    </row>
    <row r="1459" spans="6:6" x14ac:dyDescent="0.25">
      <c r="F1459" s="35"/>
    </row>
    <row r="1460" spans="6:6" x14ac:dyDescent="0.25">
      <c r="F1460" s="35"/>
    </row>
    <row r="1461" spans="6:6" x14ac:dyDescent="0.25">
      <c r="F1461" s="35"/>
    </row>
    <row r="1462" spans="6:6" x14ac:dyDescent="0.25">
      <c r="F1462" s="35"/>
    </row>
    <row r="1463" spans="6:6" x14ac:dyDescent="0.25">
      <c r="F1463" s="35"/>
    </row>
    <row r="1464" spans="6:6" x14ac:dyDescent="0.25">
      <c r="F1464" s="35"/>
    </row>
    <row r="1465" spans="6:6" x14ac:dyDescent="0.25">
      <c r="F1465" s="35"/>
    </row>
  </sheetData>
  <autoFilter ref="A6:Y1418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2022-10-19T05:59:29Z</dcterms:modified>
</cp:coreProperties>
</file>