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Раскрытие информации ПП24\п19 ппн аб6 УНЦ 3кв.2022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4" i="102" l="1"/>
  <c r="F61" i="98" l="1"/>
  <c r="F32" i="98"/>
  <c r="F28" i="98"/>
  <c r="F27" i="98"/>
  <c r="F25" i="98"/>
  <c r="F24" i="98"/>
  <c r="F23" i="98"/>
  <c r="F12" i="98"/>
  <c r="F8" i="98"/>
  <c r="F55" i="101"/>
  <c r="F48" i="101"/>
  <c r="F49" i="101"/>
  <c r="F46" i="101"/>
  <c r="F38" i="101"/>
  <c r="F16" i="101"/>
  <c r="F19" i="101"/>
  <c r="F18" i="101"/>
  <c r="F20" i="101"/>
  <c r="F25" i="101"/>
  <c r="F23" i="101" l="1"/>
  <c r="F22" i="101"/>
  <c r="F21" i="101"/>
  <c r="F17" i="101"/>
  <c r="F14" i="101"/>
  <c r="F12" i="101"/>
  <c r="F29" i="98"/>
  <c r="K16" i="101" l="1"/>
  <c r="K13" i="101"/>
  <c r="K21" i="101" l="1"/>
  <c r="D12" i="102" l="1"/>
  <c r="K19" i="101" l="1"/>
  <c r="J28" i="97" l="1"/>
  <c r="J13" i="97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<sst xmlns="http://schemas.openxmlformats.org/spreadsheetml/2006/main" count="1420" uniqueCount="379">
  <si>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</si>
  <si>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</si>
  <si>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</si>
  <si>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</si>
  <si>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</si>
  <si>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</si>
  <si>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</si>
  <si>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</si>
  <si>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</si>
  <si>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</si>
  <si>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</si>
  <si>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</si>
  <si>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</si>
  <si>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</si>
  <si>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</si>
  <si>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</si>
  <si>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</si>
  <si>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</si>
  <si>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</si>
  <si>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</si>
  <si>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</si>
  <si>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</si>
  <si>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</si>
  <si>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</si>
  <si>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</si>
  <si>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</si>
  <si>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</si>
  <si>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</si>
  <si>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</si>
  <si>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</si>
  <si>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</si>
  <si>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</si>
  <si>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</si>
  <si>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</si>
  <si>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</si>
  <si>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</si>
  <si>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</si>
  <si>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</si>
  <si>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</si>
  <si>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</si>
  <si>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</si>
  <si>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</si>
  <si>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</si>
  <si>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</si>
  <si>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</si>
  <si>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</si>
  <si>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</si>
  <si>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</si>
  <si>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</si>
  <si>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</si>
  <si>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</si>
  <si>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</si>
  <si>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</si>
  <si>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</si>
  <si>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</si>
  <si>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</si>
  <si>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</si>
  <si>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</si>
  <si>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</si>
  <si>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</si>
  <si>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</si>
  <si>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</si>
  <si>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</si>
  <si>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</si>
  <si>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</si>
  <si>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</si>
  <si>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</si>
  <si>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</si>
  <si>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</si>
  <si>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</si>
  <si>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</si>
  <si>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</si>
  <si>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</si>
  <si>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</si>
  <si>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</si>
  <si>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</si>
  <si>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</si>
  <si>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</si>
  <si>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</si>
  <si>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</si>
  <si>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</si>
  <si>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</si>
  <si>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</si>
  <si>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</si>
  <si>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</si>
  <si>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</si>
  <si>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</si>
  <si>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</si>
  <si>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</si>
  <si>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</si>
  <si>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</si>
  <si>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</si>
  <si>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</si>
  <si>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</si>
  <si>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</si>
  <si>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</si>
  <si>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</si>
  <si>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</si>
  <si>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</si>
  <si>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</si>
  <si>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</si>
  <si>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</si>
  <si>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</si>
  <si>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</si>
  <si>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</si>
  <si>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</si>
  <si>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</si>
  <si>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</si>
  <si>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</si>
  <si>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</si>
  <si>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</si>
  <si>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</si>
  <si>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</si>
  <si>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</si>
  <si>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</si>
  <si>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</si>
  <si>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</si>
  <si>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</si>
  <si>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</si>
  <si>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</si>
  <si>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</si>
  <si>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</si>
  <si>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</si>
  <si>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</si>
  <si>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</si>
  <si>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</si>
  <si>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</si>
  <si>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</si>
  <si>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</si>
  <si>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</si>
  <si>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</si>
  <si>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</si>
  <si>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</si>
  <si>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</si>
  <si>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</si>
  <si>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</si>
  <si>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</si>
  <si>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</si>
  <si>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</si>
  <si>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</si>
  <si>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</si>
  <si>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</si>
  <si>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</si>
  <si>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</si>
  <si>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</si>
  <si>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</si>
  <si>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</si>
  <si>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</si>
  <si>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</si>
  <si>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</si>
  <si>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</si>
  <si>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</si>
  <si>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</si>
  <si>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</si>
  <si>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</si>
  <si>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</si>
  <si>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</si>
  <si>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</si>
  <si>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</si>
  <si>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</si>
  <si>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</si>
  <si>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</si>
  <si>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</si>
  <si>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</si>
  <si>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</si>
  <si>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</si>
  <si>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</si>
  <si>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</si>
  <si>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</si>
  <si>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</si>
  <si>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</si>
  <si>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</si>
  <si>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</si>
  <si>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</si>
  <si>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</si>
  <si>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</si>
  <si>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</si>
  <si>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</si>
  <si>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</si>
  <si>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</si>
  <si>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</si>
  <si>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</si>
  <si>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</si>
  <si>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</si>
  <si>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</si>
  <si>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</si>
  <si>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</si>
  <si>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</si>
  <si>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</si>
  <si>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</si>
  <si>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</si>
  <si>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</si>
  <si>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</si>
  <si>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</si>
  <si>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</si>
  <si>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</si>
  <si>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</si>
  <si>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</si>
  <si>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</si>
  <si>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</si>
  <si>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</si>
  <si>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</si>
  <si>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</si>
  <si>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</si>
  <si>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</si>
  <si>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</si>
  <si>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</si>
  <si>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</si>
  <si>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</si>
  <si>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</si>
  <si>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</si>
  <si>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</si>
  <si>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</si>
  <si>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</si>
  <si>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</si>
  <si>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</si>
  <si>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</si>
  <si>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</si>
  <si>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</si>
  <si>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</si>
  <si>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</si>
  <si>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</si>
  <si>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</si>
  <si>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</si>
  <si>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</si>
  <si>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</si>
  <si>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</si>
  <si>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</si>
  <si>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</si>
  <si>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</si>
  <si>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</si>
  <si>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</si>
  <si>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</si>
  <si>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</si>
  <si>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</si>
  <si>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</si>
  <si>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</si>
  <si>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</si>
  <si>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</si>
  <si>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</si>
  <si>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</si>
  <si>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</si>
  <si>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</si>
  <si>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</si>
  <si>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</si>
  <si>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</si>
  <si>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</si>
  <si>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</si>
  <si>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</si>
  <si>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</si>
  <si>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</si>
  <si>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</si>
  <si>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</si>
  <si>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</si>
  <si>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</si>
  <si>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</si>
  <si>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</si>
  <si>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</si>
  <si>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</si>
  <si>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</si>
  <si>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</si>
  <si>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</si>
  <si>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</si>
  <si>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</si>
  <si>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</si>
  <si>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</si>
  <si>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</si>
  <si>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</si>
  <si>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</si>
  <si>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</si>
  <si>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</si>
  <si>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</si>
  <si>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</si>
  <si>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</si>
  <si>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</si>
  <si>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</si>
  <si>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</si>
  <si>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</si>
  <si>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</si>
  <si>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</si>
  <si>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</si>
  <si>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</si>
  <si>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</si>
  <si>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</si>
  <si>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</si>
  <si>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</si>
  <si>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</si>
  <si>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</si>
  <si>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</si>
  <si>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</si>
  <si>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</si>
  <si>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</si>
  <si>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</si>
  <si>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</si>
  <si>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</si>
  <si>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</si>
  <si>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</si>
  <si>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</si>
  <si>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</si>
  <si>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</si>
  <si>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</si>
  <si>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</si>
  <si>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</si>
  <si>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</si>
  <si>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</si>
  <si>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</si>
  <si>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</si>
  <si>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</si>
  <si>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</si>
  <si>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</si>
  <si>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</si>
  <si>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</si>
  <si>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</si>
  <si>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</si>
  <si>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</si>
  <si>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</si>
  <si>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</si>
  <si>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</si>
  <si>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</si>
  <si>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</si>
  <si>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</si>
  <si>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</si>
  <si>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</si>
  <si>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</si>
  <si>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</si>
  <si>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</si>
  <si>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</si>
  <si>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</si>
  <si>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</si>
  <si>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</si>
  <si>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</si>
  <si>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</si>
  <si>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</si>
  <si>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</si>
  <si>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</si>
  <si>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</si>
  <si>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</si>
  <si>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</si>
  <si>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</si>
  <si>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</si>
  <si>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</si>
  <si>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</si>
  <si>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</si>
  <si>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</si>
  <si>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</si>
  <si>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</si>
  <si>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</si>
  <si>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</si>
  <si>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</si>
  <si>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</si>
  <si>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</si>
  <si>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</si>
  <si>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</si>
  <si>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</si>
  <si>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</si>
  <si>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</si>
  <si>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</si>
  <si>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</si>
  <si>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</si>
  <si>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</si>
  <si>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</si>
  <si>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</si>
  <si>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J_0000500016</t>
  </si>
  <si>
    <t>Строительство и реконструкция сетей электроснабжения 0,4кВ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</si>
  <si>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</si>
  <si>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</si>
  <si>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</si>
  <si>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</si>
  <si>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</si>
  <si>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</si>
  <si>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</si>
  <si>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</si>
  <si>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</si>
  <si>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</si>
  <si>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</si>
  <si>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</si>
  <si>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</si>
  <si>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</si>
  <si>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Год раскрытия информации: 1, 2, 3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</si>
</sst>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170" fontId="5" fillId="0" borderId="10" xfId="0" applyNumberFormat="1" applyFont="1" applyFill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/>
      <sheetData sheetId="532"/>
      <sheetData sheetId="533"/>
      <sheetData sheetId="534"/>
      <sheetData sheetId="535"/>
      <sheetData sheetId="536"/>
      <sheetData sheetId="537"/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30" activePane="bottomLeft" state="frozen"/>
      <selection pane="bottomLeft" activeCell="D19" sqref="D19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62" t="s">
        <v>345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x14ac:dyDescent="0.25">
      <c r="A2" s="163"/>
      <c r="B2" s="163"/>
      <c r="C2" s="163"/>
      <c r="D2" s="163"/>
      <c r="E2" s="163"/>
      <c r="F2" s="163"/>
      <c r="G2" s="163"/>
      <c r="H2" s="163"/>
      <c r="I2" s="163"/>
      <c r="J2" s="163"/>
    </row>
    <row r="3" spans="1:10" x14ac:dyDescent="0.25">
      <c r="A3" s="163" t="s">
        <v>349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x14ac:dyDescent="0.25">
      <c r="A4" s="164" t="s">
        <v>348</v>
      </c>
      <c r="B4" s="164"/>
      <c r="C4" s="164"/>
      <c r="D4" s="164"/>
      <c r="E4" s="164"/>
      <c r="F4" s="164"/>
      <c r="G4" s="164"/>
      <c r="H4" s="164"/>
      <c r="I4" s="164"/>
      <c r="J4" s="164"/>
    </row>
    <row r="5" spans="1:10" x14ac:dyDescent="0.25">
      <c r="A5" s="163" t="s">
        <v>378</v>
      </c>
      <c r="B5" s="163"/>
      <c r="C5" s="163"/>
      <c r="D5" s="163"/>
      <c r="E5" s="163"/>
      <c r="F5" s="163"/>
      <c r="G5" s="163"/>
      <c r="H5" s="163"/>
      <c r="I5" s="163"/>
      <c r="J5" s="163"/>
    </row>
    <row r="6" spans="1:10" ht="53.25" customHeight="1" x14ac:dyDescent="0.25">
      <c r="A6" s="153" t="s">
        <v>80</v>
      </c>
      <c r="B6" s="154"/>
      <c r="C6" s="155"/>
      <c r="D6" s="156" t="s">
        <v>363</v>
      </c>
      <c r="E6" s="157"/>
      <c r="F6" s="157"/>
      <c r="G6" s="157"/>
      <c r="H6" s="157"/>
      <c r="I6" s="157"/>
      <c r="J6" s="158"/>
    </row>
    <row r="7" spans="1:10" x14ac:dyDescent="0.25">
      <c r="A7" s="153" t="s">
        <v>346</v>
      </c>
      <c r="B7" s="154"/>
      <c r="C7" s="155"/>
      <c r="D7" s="159" t="s">
        <v>362</v>
      </c>
      <c r="E7" s="160"/>
      <c r="F7" s="160"/>
      <c r="G7" s="160"/>
      <c r="H7" s="160"/>
      <c r="I7" s="160"/>
      <c r="J7" s="161"/>
    </row>
    <row r="8" spans="1:10" ht="15.75" customHeight="1" x14ac:dyDescent="0.25">
      <c r="A8" s="171" t="s">
        <v>347</v>
      </c>
      <c r="B8" s="171"/>
      <c r="C8" s="171"/>
      <c r="D8" s="171"/>
      <c r="E8" s="171"/>
      <c r="F8" s="171"/>
      <c r="G8" s="171"/>
      <c r="H8" s="171"/>
      <c r="I8" s="171"/>
      <c r="J8" s="171"/>
    </row>
    <row r="9" spans="1:10" ht="15.75" customHeight="1" x14ac:dyDescent="0.25">
      <c r="A9" s="172" t="s">
        <v>0</v>
      </c>
      <c r="B9" s="175" t="s">
        <v>2</v>
      </c>
      <c r="C9" s="178" t="s">
        <v>18</v>
      </c>
      <c r="D9" s="178"/>
      <c r="E9" s="178"/>
      <c r="F9" s="178"/>
      <c r="G9" s="178"/>
      <c r="H9" s="178"/>
      <c r="I9" s="178"/>
      <c r="J9" s="178"/>
    </row>
    <row r="10" spans="1:10" ht="33.75" customHeight="1" x14ac:dyDescent="0.25">
      <c r="A10" s="173"/>
      <c r="B10" s="176"/>
      <c r="C10" s="179" t="s">
        <v>8</v>
      </c>
      <c r="D10" s="179"/>
      <c r="E10" s="179"/>
      <c r="F10" s="179"/>
      <c r="G10" s="179" t="s">
        <v>53</v>
      </c>
      <c r="H10" s="179"/>
      <c r="I10" s="179"/>
      <c r="J10" s="179"/>
    </row>
    <row r="11" spans="1:10" s="8" customFormat="1" ht="63" x14ac:dyDescent="0.25">
      <c r="A11" s="174"/>
      <c r="B11" s="177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/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6"/>
      <c r="B28" s="166"/>
      <c r="H28" s="133"/>
      <c r="I28" s="133"/>
    </row>
    <row r="29" spans="1:10" s="31" customFormat="1" ht="41.25" customHeight="1" x14ac:dyDescent="0.25">
      <c r="A29" s="166"/>
      <c r="B29" s="166"/>
      <c r="H29" s="133"/>
      <c r="I29" s="133"/>
    </row>
    <row r="30" spans="1:10" s="31" customFormat="1" ht="38.25" customHeight="1" x14ac:dyDescent="0.25">
      <c r="A30" s="166"/>
      <c r="B30" s="166"/>
      <c r="H30" s="133"/>
      <c r="I30" s="133"/>
    </row>
    <row r="31" spans="1:10" s="31" customFormat="1" ht="18.75" customHeight="1" x14ac:dyDescent="0.25">
      <c r="A31" s="167"/>
      <c r="B31" s="167"/>
      <c r="H31" s="133"/>
      <c r="I31" s="133"/>
    </row>
    <row r="32" spans="1:10" s="31" customFormat="1" ht="217.5" customHeight="1" x14ac:dyDescent="0.25">
      <c r="A32" s="168"/>
      <c r="B32" s="169"/>
      <c r="H32" s="133"/>
      <c r="I32" s="133"/>
    </row>
    <row r="33" spans="1:2" ht="53.25" customHeight="1" x14ac:dyDescent="0.25">
      <c r="A33" s="168"/>
      <c r="B33" s="170"/>
    </row>
    <row r="34" spans="1:2" x14ac:dyDescent="0.25">
      <c r="A34" s="165"/>
      <c r="B34" s="165"/>
    </row>
    <row r="35" spans="1:2" x14ac:dyDescent="0.25">
      <c r="B35" s="115"/>
    </row>
    <row r="39" spans="1:2" x14ac:dyDescent="0.25">
      <c r="B39" s="115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35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71" t="s">
        <v>350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ht="15.75" customHeight="1" x14ac:dyDescent="0.25">
      <c r="A2" s="172" t="s">
        <v>0</v>
      </c>
      <c r="B2" s="175" t="s">
        <v>2</v>
      </c>
      <c r="C2" s="178" t="s">
        <v>18</v>
      </c>
      <c r="D2" s="178"/>
      <c r="E2" s="178"/>
      <c r="F2" s="178"/>
      <c r="G2" s="178"/>
      <c r="H2" s="178"/>
      <c r="I2" s="178"/>
      <c r="J2" s="178"/>
    </row>
    <row r="3" spans="1:10" ht="33.75" customHeight="1" x14ac:dyDescent="0.25">
      <c r="A3" s="173"/>
      <c r="B3" s="176"/>
      <c r="C3" s="179" t="s">
        <v>8</v>
      </c>
      <c r="D3" s="179"/>
      <c r="E3" s="179"/>
      <c r="F3" s="179"/>
      <c r="G3" s="179" t="s">
        <v>53</v>
      </c>
      <c r="H3" s="179"/>
      <c r="I3" s="179"/>
      <c r="J3" s="179"/>
    </row>
    <row r="4" spans="1:10" s="8" customFormat="1" ht="63" x14ac:dyDescent="0.25">
      <c r="A4" s="174"/>
      <c r="B4" s="177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371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374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304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18" t="s">
        <v>118</v>
      </c>
      <c r="B27" s="13" t="s">
        <v>294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295</v>
      </c>
      <c r="C28" s="139" t="s">
        <v>75</v>
      </c>
      <c r="D28" s="139" t="s">
        <v>372</v>
      </c>
      <c r="E28" s="139"/>
      <c r="F28" s="139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18" t="s">
        <v>43</v>
      </c>
      <c r="B29" s="13" t="s">
        <v>295</v>
      </c>
      <c r="C29" s="131" t="s">
        <v>75</v>
      </c>
      <c r="D29" s="131" t="s">
        <v>296</v>
      </c>
      <c r="E29" s="131"/>
      <c r="F29" s="131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18" t="s">
        <v>44</v>
      </c>
      <c r="B30" s="13" t="s">
        <v>295</v>
      </c>
      <c r="C30" s="131" t="s">
        <v>75</v>
      </c>
      <c r="D30" s="131" t="s">
        <v>297</v>
      </c>
      <c r="E30" s="131"/>
      <c r="F30" s="131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18" t="s">
        <v>253</v>
      </c>
      <c r="B31" s="13" t="s">
        <v>295</v>
      </c>
      <c r="C31" s="131" t="s">
        <v>75</v>
      </c>
      <c r="D31" s="131" t="s">
        <v>298</v>
      </c>
      <c r="E31" s="131"/>
      <c r="F31" s="131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18" t="s">
        <v>254</v>
      </c>
      <c r="B32" s="13" t="s">
        <v>295</v>
      </c>
      <c r="C32" s="131" t="s">
        <v>75</v>
      </c>
      <c r="D32" s="131" t="s">
        <v>299</v>
      </c>
      <c r="E32" s="131"/>
      <c r="F32" s="131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18" t="s">
        <v>255</v>
      </c>
      <c r="B33" s="13" t="s">
        <v>295</v>
      </c>
      <c r="C33" s="131" t="s">
        <v>75</v>
      </c>
      <c r="D33" s="131" t="s">
        <v>300</v>
      </c>
      <c r="E33" s="131"/>
      <c r="F33" s="131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18" t="s">
        <v>256</v>
      </c>
      <c r="B34" s="13" t="s">
        <v>295</v>
      </c>
      <c r="C34" s="131" t="s">
        <v>75</v>
      </c>
      <c r="D34" s="131" t="s">
        <v>301</v>
      </c>
      <c r="E34" s="131"/>
      <c r="F34" s="131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18" t="s">
        <v>72</v>
      </c>
      <c r="B35" s="13" t="s">
        <v>303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295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295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295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295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276</v>
      </c>
      <c r="B40" s="13" t="s">
        <v>295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18" t="s">
        <v>277</v>
      </c>
      <c r="B41" s="13" t="s">
        <v>295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18" t="s">
        <v>293</v>
      </c>
      <c r="B42" s="13" t="s">
        <v>295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1" t="s">
        <v>310</v>
      </c>
      <c r="E44" s="45"/>
      <c r="F44" s="45" t="s">
        <v>302</v>
      </c>
      <c r="G44" s="132" t="s">
        <v>309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311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308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308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308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308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308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308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312</v>
      </c>
      <c r="B52" s="13" t="s">
        <v>308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3" t="s">
        <v>291</v>
      </c>
      <c r="H55" s="117">
        <v>964</v>
      </c>
      <c r="I55" s="132">
        <v>1.01</v>
      </c>
      <c r="J55" s="114">
        <f>+E55*H55</f>
        <v>0</v>
      </c>
    </row>
    <row r="56" spans="1:10" s="16" customFormat="1" ht="65.25" customHeight="1" x14ac:dyDescent="0.25">
      <c r="A56" s="118" t="s">
        <v>313</v>
      </c>
      <c r="B56" s="13" t="s">
        <v>305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314</v>
      </c>
      <c r="B57" s="13" t="s">
        <v>306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315</v>
      </c>
      <c r="B58" s="13" t="s">
        <v>306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316</v>
      </c>
      <c r="B59" s="13" t="s">
        <v>306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317</v>
      </c>
      <c r="B60" s="13" t="s">
        <v>306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318</v>
      </c>
      <c r="B61" s="13" t="s">
        <v>306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319</v>
      </c>
      <c r="B62" s="13" t="s">
        <v>306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320</v>
      </c>
      <c r="B63" s="13" t="s">
        <v>306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6"/>
      <c r="B66" s="166"/>
      <c r="H66" s="121"/>
      <c r="I66" s="133"/>
    </row>
    <row r="67" spans="1:9" s="31" customFormat="1" ht="41.25" customHeight="1" x14ac:dyDescent="0.25">
      <c r="A67" s="166"/>
      <c r="B67" s="166"/>
      <c r="H67" s="121"/>
      <c r="I67" s="133"/>
    </row>
    <row r="68" spans="1:9" s="31" customFormat="1" ht="38.25" customHeight="1" x14ac:dyDescent="0.25">
      <c r="A68" s="166"/>
      <c r="B68" s="166"/>
      <c r="H68" s="121"/>
      <c r="I68" s="133"/>
    </row>
    <row r="69" spans="1:9" s="31" customFormat="1" ht="18.75" customHeight="1" x14ac:dyDescent="0.25">
      <c r="A69" s="167"/>
      <c r="B69" s="167"/>
      <c r="H69" s="121"/>
      <c r="I69" s="133"/>
    </row>
    <row r="70" spans="1:9" s="31" customFormat="1" ht="217.5" customHeight="1" x14ac:dyDescent="0.25">
      <c r="A70" s="168"/>
      <c r="B70" s="169"/>
      <c r="H70" s="121"/>
      <c r="I70" s="133"/>
    </row>
    <row r="71" spans="1:9" ht="53.25" customHeight="1" x14ac:dyDescent="0.25">
      <c r="A71" s="168"/>
      <c r="B71" s="170"/>
    </row>
    <row r="72" spans="1:9" x14ac:dyDescent="0.25">
      <c r="A72" s="165"/>
      <c r="B72" s="165"/>
    </row>
    <row r="73" spans="1:9" x14ac:dyDescent="0.25">
      <c r="B73" s="115"/>
    </row>
    <row r="77" spans="1:9" x14ac:dyDescent="0.25">
      <c r="B77" s="115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" activePane="bottomLeft" state="frozen"/>
      <selection pane="bottomLeft" activeCell="F62" sqref="F62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1" t="s">
        <v>351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1" ht="15.75" customHeight="1" x14ac:dyDescent="0.25">
      <c r="A2" s="172" t="s">
        <v>0</v>
      </c>
      <c r="B2" s="175" t="s">
        <v>2</v>
      </c>
      <c r="C2" s="178" t="s">
        <v>18</v>
      </c>
      <c r="D2" s="178"/>
      <c r="E2" s="178"/>
      <c r="F2" s="178"/>
      <c r="G2" s="178"/>
      <c r="H2" s="178"/>
      <c r="I2" s="178"/>
      <c r="J2" s="178"/>
      <c r="K2" s="178"/>
    </row>
    <row r="3" spans="1:11" ht="33.75" customHeight="1" x14ac:dyDescent="0.25">
      <c r="A3" s="173"/>
      <c r="B3" s="176"/>
      <c r="C3" s="179" t="s">
        <v>8</v>
      </c>
      <c r="D3" s="179"/>
      <c r="E3" s="179"/>
      <c r="F3" s="179"/>
      <c r="G3" s="179"/>
      <c r="H3" s="179" t="s">
        <v>53</v>
      </c>
      <c r="I3" s="185"/>
      <c r="J3" s="185"/>
      <c r="K3" s="185"/>
    </row>
    <row r="4" spans="1:11" s="8" customFormat="1" ht="63" x14ac:dyDescent="0.25">
      <c r="A4" s="174"/>
      <c r="B4" s="177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>
        <f>1.523+1.223+0.311</f>
        <v>3.0569999999999999</v>
      </c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2562.74424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>
        <f>1.523+1.831+1.234</f>
        <v>4.5880000000000001</v>
      </c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2466.8758400000002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219">
        <f>0.549+0.328+0.2775</f>
        <v>1.1545000000000001</v>
      </c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175.29928000000001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>
        <f>0.062+0.594+0.187</f>
        <v>0.84299999999999997</v>
      </c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153.42600000000002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>
        <v>1</v>
      </c>
      <c r="F25" s="126">
        <f>0.283+0.38</f>
        <v>0.66300000000000003</v>
      </c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142.73064000000002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>
        <f>0.912+1.149+0.505</f>
        <v>2.5659999999999998</v>
      </c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600.44399999999996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>
        <f>0.577+0.183</f>
        <v>0.76</v>
      </c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206.29440000000002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>
        <f>0.123</f>
        <v>0.123</v>
      </c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45.795360000000002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>
        <f>14+32+13</f>
        <v>59</v>
      </c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9735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>
        <f>14+32+13</f>
        <v>59</v>
      </c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177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16265.609759999999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4"/>
      <c r="B76" s="184"/>
    </row>
    <row r="77" spans="1:11" s="31" customFormat="1" ht="41.25" customHeight="1" x14ac:dyDescent="0.25">
      <c r="A77" s="184"/>
      <c r="B77" s="184"/>
    </row>
    <row r="78" spans="1:11" s="31" customFormat="1" ht="38.25" customHeight="1" x14ac:dyDescent="0.25">
      <c r="A78" s="184"/>
      <c r="B78" s="184"/>
    </row>
    <row r="79" spans="1:11" s="31" customFormat="1" ht="18.75" customHeight="1" x14ac:dyDescent="0.25">
      <c r="A79" s="180"/>
      <c r="B79" s="180"/>
    </row>
    <row r="80" spans="1:11" s="31" customFormat="1" ht="42" customHeight="1" x14ac:dyDescent="0.25">
      <c r="A80" s="181"/>
      <c r="B80" s="182"/>
    </row>
    <row r="81" spans="1:2" ht="53.25" customHeight="1" x14ac:dyDescent="0.25">
      <c r="A81" s="181"/>
      <c r="B81" s="183"/>
    </row>
    <row r="82" spans="1:2" x14ac:dyDescent="0.25">
      <c r="A82" s="165"/>
      <c r="B82" s="165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54" activePane="bottomLeft" state="frozen"/>
      <selection activeCell="D1" sqref="D1"/>
      <selection pane="bottomLeft" activeCell="K55" sqref="K55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71" t="s">
        <v>352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15.75" customHeight="1" x14ac:dyDescent="0.25">
      <c r="A3" s="172" t="s">
        <v>0</v>
      </c>
      <c r="B3" s="175" t="s">
        <v>2</v>
      </c>
      <c r="C3" s="178" t="s">
        <v>18</v>
      </c>
      <c r="D3" s="178"/>
      <c r="E3" s="178"/>
      <c r="F3" s="178"/>
      <c r="G3" s="178"/>
      <c r="H3" s="178"/>
      <c r="I3" s="178"/>
      <c r="J3" s="178"/>
      <c r="K3" s="178"/>
    </row>
    <row r="4" spans="1:11" ht="33.75" customHeight="1" x14ac:dyDescent="0.25">
      <c r="A4" s="173"/>
      <c r="B4" s="176"/>
      <c r="C4" s="179" t="s">
        <v>8</v>
      </c>
      <c r="D4" s="179"/>
      <c r="E4" s="179"/>
      <c r="F4" s="179"/>
      <c r="G4" s="179"/>
      <c r="H4" s="179" t="s">
        <v>53</v>
      </c>
      <c r="I4" s="185"/>
      <c r="J4" s="185"/>
      <c r="K4" s="185"/>
    </row>
    <row r="5" spans="1:11" s="8" customFormat="1" ht="63" x14ac:dyDescent="0.25">
      <c r="A5" s="174"/>
      <c r="B5" s="177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>
        <f>0.027+0.178</f>
        <v>0.20499999999999999</v>
      </c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88.117199999999997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>
        <f>0.023+0.087</f>
        <v>0.10999999999999999</v>
      </c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53.2224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>
        <f>0.163+0.205+0.195</f>
        <v>0.56299999999999994</v>
      </c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327.73356000000001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>
        <f>0.088</f>
        <v>8.7999999999999995E-2</v>
      </c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102.45312</v>
      </c>
    </row>
    <row r="18" spans="1:11" s="55" customFormat="1" ht="47.25" x14ac:dyDescent="0.25">
      <c r="A18" s="49" t="s">
        <v>239</v>
      </c>
      <c r="B18" s="13" t="s">
        <v>367</v>
      </c>
      <c r="C18" s="124">
        <v>0.4</v>
      </c>
      <c r="D18" s="25" t="s">
        <v>143</v>
      </c>
      <c r="E18" s="25">
        <v>1</v>
      </c>
      <c r="F18" s="124">
        <f>0.284+0.021</f>
        <v>0.30499999999999999</v>
      </c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203.56920000000002</v>
      </c>
    </row>
    <row r="19" spans="1:11" s="55" customFormat="1" ht="47.25" x14ac:dyDescent="0.25">
      <c r="A19" s="49" t="s">
        <v>240</v>
      </c>
      <c r="B19" s="13" t="s">
        <v>368</v>
      </c>
      <c r="C19" s="140">
        <v>0.4</v>
      </c>
      <c r="D19" s="25" t="s">
        <v>143</v>
      </c>
      <c r="E19" s="25">
        <v>2</v>
      </c>
      <c r="F19" s="140">
        <f>0.1</f>
        <v>0.1</v>
      </c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133.48800000000003</v>
      </c>
    </row>
    <row r="20" spans="1:11" s="55" customFormat="1" ht="47.25" x14ac:dyDescent="0.25">
      <c r="A20" s="49" t="s">
        <v>241</v>
      </c>
      <c r="B20" s="13" t="s">
        <v>369</v>
      </c>
      <c r="C20" s="124">
        <v>0.4</v>
      </c>
      <c r="D20" s="25" t="s">
        <v>144</v>
      </c>
      <c r="E20" s="25">
        <v>1</v>
      </c>
      <c r="F20" s="124">
        <f>0.086+0.014</f>
        <v>9.9999999999999992E-2</v>
      </c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77.975999999999999</v>
      </c>
    </row>
    <row r="21" spans="1:11" s="55" customFormat="1" ht="47.25" x14ac:dyDescent="0.25">
      <c r="A21" s="49" t="s">
        <v>242</v>
      </c>
      <c r="B21" s="13" t="s">
        <v>370</v>
      </c>
      <c r="C21" s="144">
        <v>0.4</v>
      </c>
      <c r="D21" s="25" t="s">
        <v>144</v>
      </c>
      <c r="E21" s="25">
        <v>2</v>
      </c>
      <c r="F21" s="144">
        <f>0.007</f>
        <v>7.0000000000000001E-3</v>
      </c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10.916640000000001</v>
      </c>
    </row>
    <row r="22" spans="1:11" s="10" customFormat="1" ht="47.25" x14ac:dyDescent="0.25">
      <c r="A22" s="49" t="s">
        <v>243</v>
      </c>
      <c r="B22" s="13" t="s">
        <v>373</v>
      </c>
      <c r="C22" s="124">
        <v>0.4</v>
      </c>
      <c r="D22" s="25" t="s">
        <v>145</v>
      </c>
      <c r="E22" s="25">
        <v>1</v>
      </c>
      <c r="F22" s="124">
        <f>0.145</f>
        <v>0.14499999999999999</v>
      </c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143.44560000000001</v>
      </c>
    </row>
    <row r="23" spans="1:11" s="10" customFormat="1" ht="47.25" x14ac:dyDescent="0.25">
      <c r="A23" s="49" t="s">
        <v>244</v>
      </c>
      <c r="B23" s="13" t="s">
        <v>375</v>
      </c>
      <c r="C23" s="137">
        <v>0.4</v>
      </c>
      <c r="D23" s="25" t="s">
        <v>145</v>
      </c>
      <c r="E23" s="25">
        <v>2</v>
      </c>
      <c r="F23" s="137">
        <f>1.122</f>
        <v>1.1220000000000001</v>
      </c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2219.9443200000005</v>
      </c>
    </row>
    <row r="24" spans="1:11" s="55" customFormat="1" ht="47.25" x14ac:dyDescent="0.25">
      <c r="A24" s="49" t="s">
        <v>245</v>
      </c>
      <c r="B24" s="13" t="s">
        <v>376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377</v>
      </c>
      <c r="C25" s="137">
        <v>0.4</v>
      </c>
      <c r="D25" s="25" t="s">
        <v>146</v>
      </c>
      <c r="E25" s="25">
        <v>2</v>
      </c>
      <c r="F25" s="137">
        <f>0.0685+0.359+0.166</f>
        <v>0.59350000000000003</v>
      </c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1430.6673600000001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/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/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/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>
        <f>0.2815+1.593+0.373</f>
        <v>2.2474999999999996</v>
      </c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1114.7599999999998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57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f>0.2815+1.593+0.373</f>
        <v>2.2474999999999996</v>
      </c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1373.2224999999999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>
        <f>0.52+0.048</f>
        <v>0.56800000000000006</v>
      </c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9403.4217600000011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>
        <f>0.007+0.448+0.075</f>
        <v>0.53</v>
      </c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13215.571200000002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361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>
        <f>2+11+2</f>
        <v>15</v>
      </c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45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29943.508860000005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4"/>
      <c r="B64" s="184"/>
    </row>
    <row r="65" spans="1:11" s="31" customFormat="1" ht="41.25" customHeight="1" x14ac:dyDescent="0.25">
      <c r="A65" s="184"/>
      <c r="B65" s="184"/>
    </row>
    <row r="66" spans="1:11" s="31" customFormat="1" ht="38.25" customHeight="1" x14ac:dyDescent="0.25">
      <c r="A66" s="184"/>
      <c r="B66" s="184"/>
    </row>
    <row r="67" spans="1:11" s="31" customFormat="1" ht="18.75" customHeight="1" x14ac:dyDescent="0.25">
      <c r="A67" s="180"/>
      <c r="B67" s="180"/>
    </row>
    <row r="68" spans="1:11" s="31" customFormat="1" ht="217.5" customHeight="1" x14ac:dyDescent="0.25">
      <c r="A68" s="181"/>
      <c r="B68" s="182"/>
    </row>
    <row r="69" spans="1:11" ht="53.25" customHeight="1" x14ac:dyDescent="0.25">
      <c r="A69" s="181"/>
      <c r="B69" s="183"/>
    </row>
    <row r="70" spans="1:11" x14ac:dyDescent="0.25">
      <c r="A70" s="165"/>
      <c r="B70" s="165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204" t="s">
        <v>28</v>
      </c>
      <c r="B2" s="204"/>
      <c r="C2" s="204"/>
      <c r="D2" s="204"/>
      <c r="E2" s="204"/>
      <c r="F2" s="204"/>
      <c r="G2" s="204"/>
      <c r="J2" s="68"/>
      <c r="K2" s="68"/>
    </row>
    <row r="3" spans="1:17" ht="36" customHeight="1" x14ac:dyDescent="0.25">
      <c r="A3" s="51" t="s">
        <v>0</v>
      </c>
      <c r="B3" s="1" t="s">
        <v>27</v>
      </c>
      <c r="C3" s="205" t="s">
        <v>17</v>
      </c>
      <c r="D3" s="205"/>
      <c r="E3" s="179" t="s">
        <v>18</v>
      </c>
      <c r="F3" s="179"/>
      <c r="G3" s="179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6">
        <v>3</v>
      </c>
      <c r="D4" s="207"/>
      <c r="E4" s="208">
        <v>4</v>
      </c>
      <c r="F4" s="209"/>
      <c r="G4" s="210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11"/>
      <c r="D5" s="211"/>
      <c r="E5" s="211">
        <f>+т4!K62+т3!K74+т2!J64</f>
        <v>46209.118620000008</v>
      </c>
      <c r="F5" s="211"/>
      <c r="G5" s="211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203"/>
      <c r="D6" s="203"/>
      <c r="E6" s="203">
        <f>+E5*0.18</f>
        <v>8317.6413516000011</v>
      </c>
      <c r="F6" s="203"/>
      <c r="G6" s="203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203"/>
      <c r="D7" s="203"/>
      <c r="E7" s="203">
        <f>+E5*1.18</f>
        <v>54526.759971600004</v>
      </c>
      <c r="F7" s="203"/>
      <c r="G7" s="203"/>
      <c r="I7" s="77">
        <f>E5*1.18/1000</f>
        <v>54.526759971600001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201"/>
      <c r="D8" s="202"/>
      <c r="E8" s="203">
        <f>208413*1.073*1.065*1.062*1.062</f>
        <v>268610.61322214518</v>
      </c>
      <c r="F8" s="203"/>
      <c r="G8" s="203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8"/>
      <c r="D9" s="189"/>
      <c r="E9" s="195">
        <v>266603</v>
      </c>
      <c r="F9" s="196"/>
      <c r="G9" s="197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88"/>
      <c r="D10" s="189"/>
      <c r="E10" s="200">
        <f>E8-E11</f>
        <v>2007.6132221451844</v>
      </c>
      <c r="F10" s="196"/>
      <c r="G10" s="197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88"/>
      <c r="D11" s="189"/>
      <c r="E11" s="195">
        <v>266603</v>
      </c>
      <c r="F11" s="196"/>
      <c r="G11" s="197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88"/>
      <c r="D12" s="189"/>
      <c r="E12" s="190"/>
      <c r="F12" s="191"/>
      <c r="G12" s="192"/>
      <c r="H12" s="69"/>
      <c r="I12" s="69"/>
    </row>
    <row r="13" spans="1:17" ht="18" x14ac:dyDescent="0.25">
      <c r="A13" s="32" t="s">
        <v>25</v>
      </c>
      <c r="B13" s="35" t="s">
        <v>59</v>
      </c>
      <c r="C13" s="188"/>
      <c r="D13" s="189"/>
      <c r="E13" s="190"/>
      <c r="F13" s="191"/>
      <c r="G13" s="192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88"/>
      <c r="D15" s="189"/>
      <c r="E15" s="190"/>
      <c r="F15" s="191"/>
      <c r="G15" s="192"/>
      <c r="H15" s="69"/>
      <c r="I15" s="69"/>
    </row>
    <row r="16" spans="1:17" ht="18" x14ac:dyDescent="0.25">
      <c r="A16" s="32" t="s">
        <v>61</v>
      </c>
      <c r="B16" s="35" t="s">
        <v>62</v>
      </c>
      <c r="C16" s="188"/>
      <c r="D16" s="189"/>
      <c r="E16" s="190"/>
      <c r="F16" s="191"/>
      <c r="G16" s="192"/>
      <c r="H16" s="69"/>
      <c r="I16" s="69"/>
    </row>
    <row r="17" spans="1:13" ht="18" x14ac:dyDescent="0.25">
      <c r="A17" s="32" t="s">
        <v>26</v>
      </c>
      <c r="B17" s="35" t="s">
        <v>63</v>
      </c>
      <c r="C17" s="193"/>
      <c r="D17" s="194"/>
      <c r="E17" s="195"/>
      <c r="F17" s="196"/>
      <c r="G17" s="197"/>
      <c r="H17" s="72"/>
      <c r="I17" s="79"/>
    </row>
    <row r="18" spans="1:13" x14ac:dyDescent="0.25">
      <c r="A18" s="54"/>
      <c r="B18" s="38"/>
      <c r="C18" s="198"/>
      <c r="D18" s="198"/>
      <c r="E18" s="199"/>
      <c r="F18" s="199"/>
      <c r="G18" s="199"/>
    </row>
    <row r="19" spans="1:13" ht="18" x14ac:dyDescent="0.25">
      <c r="A19" s="186" t="s">
        <v>67</v>
      </c>
      <c r="B19" s="186"/>
      <c r="C19" s="186"/>
      <c r="D19" s="186"/>
      <c r="E19" s="186"/>
      <c r="F19" s="186"/>
      <c r="G19" s="186"/>
    </row>
    <row r="20" spans="1:13" ht="36" customHeight="1" x14ac:dyDescent="0.25">
      <c r="A20" s="187" t="s">
        <v>64</v>
      </c>
      <c r="B20" s="187"/>
      <c r="C20" s="187"/>
      <c r="D20" s="187"/>
      <c r="E20" s="187"/>
      <c r="F20" s="187"/>
      <c r="G20" s="187"/>
    </row>
    <row r="21" spans="1:13" ht="31.5" customHeight="1" x14ac:dyDescent="0.25">
      <c r="A21" s="187" t="s">
        <v>65</v>
      </c>
      <c r="B21" s="187"/>
      <c r="C21" s="187"/>
      <c r="D21" s="187"/>
      <c r="E21" s="187"/>
      <c r="F21" s="187"/>
      <c r="G21" s="187"/>
      <c r="H21" s="66" t="s">
        <v>23</v>
      </c>
    </row>
    <row r="22" spans="1:13" s="31" customFormat="1" ht="69.75" customHeight="1" x14ac:dyDescent="0.25">
      <c r="A22" s="187" t="s">
        <v>66</v>
      </c>
      <c r="B22" s="187"/>
      <c r="C22" s="187"/>
      <c r="D22" s="187"/>
      <c r="E22" s="187"/>
      <c r="F22" s="187"/>
      <c r="G22" s="187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4"/>
      <c r="B23" s="184"/>
      <c r="C23" s="184"/>
      <c r="D23" s="184"/>
      <c r="E23" s="184"/>
      <c r="F23" s="184"/>
      <c r="G23" s="184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4"/>
      <c r="B24" s="184"/>
      <c r="C24" s="184"/>
      <c r="D24" s="184"/>
      <c r="E24" s="184"/>
      <c r="F24" s="184"/>
      <c r="G24" s="184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4"/>
      <c r="B25" s="184"/>
      <c r="C25" s="184"/>
      <c r="D25" s="184"/>
      <c r="E25" s="184"/>
      <c r="F25" s="184"/>
      <c r="G25" s="184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0"/>
      <c r="B26" s="180"/>
      <c r="C26" s="180"/>
      <c r="D26" s="180"/>
      <c r="E26" s="180"/>
      <c r="F26" s="180"/>
      <c r="G26" s="180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1"/>
      <c r="B27" s="182"/>
      <c r="C27" s="182"/>
      <c r="D27" s="182"/>
      <c r="E27" s="182"/>
      <c r="F27" s="182"/>
      <c r="G27" s="182"/>
      <c r="H27" s="74"/>
      <c r="I27" s="75"/>
      <c r="J27" s="76"/>
      <c r="K27" s="76"/>
      <c r="L27" s="76"/>
      <c r="M27" s="76"/>
    </row>
    <row r="28" spans="1:13" ht="53.25" customHeight="1" x14ac:dyDescent="0.25">
      <c r="A28" s="181"/>
      <c r="B28" s="183"/>
      <c r="C28" s="183"/>
      <c r="D28" s="183"/>
      <c r="E28" s="183"/>
      <c r="F28" s="183"/>
      <c r="G28" s="183"/>
    </row>
    <row r="29" spans="1:13" x14ac:dyDescent="0.25">
      <c r="A29" s="165"/>
      <c r="B29" s="165"/>
      <c r="C29" s="165"/>
      <c r="D29" s="165"/>
      <c r="E29" s="165"/>
      <c r="F29" s="165"/>
      <c r="G29" s="165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4"/>
      <c r="B1" s="214"/>
      <c r="C1" s="214"/>
      <c r="D1" s="214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3" t="s">
        <v>92</v>
      </c>
      <c r="B4" s="212" t="s">
        <v>96</v>
      </c>
      <c r="C4" s="212" t="s">
        <v>91</v>
      </c>
      <c r="D4" s="212"/>
      <c r="E4" s="21"/>
      <c r="F4" s="20"/>
      <c r="G4" s="22"/>
      <c r="H4" s="20"/>
      <c r="I4" s="105"/>
    </row>
    <row r="5" spans="1:9" ht="53.25" customHeight="1" x14ac:dyDescent="0.25">
      <c r="A5" s="213"/>
      <c r="B5" s="212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zoomScaleNormal="124" zoomScaleSheetLayoutView="100" workbookViewId="0">
      <selection activeCell="G14" sqref="G14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5" t="str">
        <f>т1!D6</f>
        <v>Строительство и реконструкция сетей электроснабжения 0,4кВ</v>
      </c>
      <c r="C1" s="215"/>
      <c r="D1" s="215"/>
      <c r="G1" s="22"/>
      <c r="H1" s="22"/>
    </row>
    <row r="2" spans="1:14" ht="54.75" customHeight="1" x14ac:dyDescent="0.25">
      <c r="A2" s="216" t="s">
        <v>365</v>
      </c>
      <c r="B2" s="216"/>
      <c r="C2" s="216"/>
      <c r="D2" s="216"/>
      <c r="G2" s="22"/>
      <c r="H2" s="22"/>
    </row>
    <row r="3" spans="1:14" ht="0.75" customHeight="1" x14ac:dyDescent="0.25">
      <c r="A3" s="85" t="s">
        <v>80</v>
      </c>
      <c r="B3" s="217" t="s">
        <v>81</v>
      </c>
      <c r="C3" s="217"/>
      <c r="D3" s="217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148">
        <f>т1!J26+т2!J64+т3!K74+т4!K62</f>
        <v>46209.118620000008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149">
        <f>+D6*0.2</f>
        <v>9241.8237240000017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149">
        <f>SUM(D6:D7)</f>
        <v>55450.94234400001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49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364</v>
      </c>
      <c r="C10" s="90"/>
      <c r="D10" s="150">
        <f>D8-D9</f>
        <v>55450.94234400001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1">
        <f>+D12+D13+D14+D15+D16+D17+D18+D19</f>
        <v>178018.62975110402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2">
        <f>32.905532345856*1000</f>
        <v>32905.532345856001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355</v>
      </c>
      <c r="C13" s="94"/>
      <c r="D13" s="151">
        <v>33647.641898000002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356</v>
      </c>
      <c r="C14" s="94"/>
      <c r="D14" s="151">
        <f>35.116213942*1000</f>
        <v>35116.213942000002</v>
      </c>
      <c r="E14" s="91"/>
      <c r="F14" s="91"/>
      <c r="G14" s="91"/>
      <c r="H14" s="92"/>
      <c r="I14" s="95">
        <v>104.3</v>
      </c>
      <c r="J14" s="6">
        <v>22</v>
      </c>
    </row>
    <row r="15" spans="1:14" ht="18" x14ac:dyDescent="0.25">
      <c r="A15" s="89" t="s">
        <v>83</v>
      </c>
      <c r="B15" s="94" t="s">
        <v>357</v>
      </c>
      <c r="C15" s="94"/>
      <c r="D15" s="151">
        <v>37348.980144384004</v>
      </c>
      <c r="E15" s="91"/>
      <c r="F15" s="91"/>
      <c r="G15" s="91"/>
      <c r="H15" s="92"/>
      <c r="I15" s="95">
        <v>104.2</v>
      </c>
      <c r="J15" s="6">
        <v>23</v>
      </c>
    </row>
    <row r="16" spans="1:14" ht="18" x14ac:dyDescent="0.25">
      <c r="A16" s="89" t="s">
        <v>84</v>
      </c>
      <c r="B16" s="94" t="s">
        <v>358</v>
      </c>
      <c r="C16" s="94"/>
      <c r="D16" s="151">
        <v>39000.261420864001</v>
      </c>
      <c r="E16" s="91"/>
      <c r="F16" s="91"/>
      <c r="G16" s="91"/>
      <c r="H16" s="92"/>
      <c r="I16" s="95">
        <v>104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0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0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0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0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62107.150702212894</v>
      </c>
      <c r="E20" s="99"/>
      <c r="F20" s="100"/>
      <c r="G20" s="100"/>
      <c r="H20" s="101"/>
      <c r="I20" s="101"/>
    </row>
    <row r="21" spans="1:9" ht="36" customHeight="1" x14ac:dyDescent="0.25">
      <c r="A21" s="186" t="s">
        <v>67</v>
      </c>
      <c r="B21" s="186"/>
      <c r="C21" s="186"/>
      <c r="D21" s="186"/>
    </row>
    <row r="22" spans="1:9" ht="31.5" customHeight="1" x14ac:dyDescent="0.25">
      <c r="A22" s="187" t="s">
        <v>64</v>
      </c>
      <c r="B22" s="187"/>
      <c r="C22" s="187"/>
      <c r="D22" s="187"/>
    </row>
    <row r="23" spans="1:9" s="31" customFormat="1" ht="80.25" customHeight="1" x14ac:dyDescent="0.25">
      <c r="A23" s="187" t="s">
        <v>66</v>
      </c>
      <c r="B23" s="187"/>
      <c r="C23" s="187"/>
      <c r="D23" s="187"/>
      <c r="E23" s="65"/>
      <c r="F23" s="24"/>
    </row>
    <row r="24" spans="1:9" s="31" customFormat="1" ht="18.75" customHeight="1" x14ac:dyDescent="0.25">
      <c r="A24" s="218" t="s">
        <v>366</v>
      </c>
      <c r="B24" s="218"/>
      <c r="C24" s="218"/>
      <c r="D24" s="218"/>
      <c r="E24" s="65"/>
      <c r="F24" s="24"/>
    </row>
    <row r="25" spans="1:9" s="31" customFormat="1" ht="41.25" customHeight="1" x14ac:dyDescent="0.25">
      <c r="A25" s="184"/>
      <c r="B25" s="184"/>
      <c r="C25" s="184"/>
      <c r="D25" s="184"/>
      <c r="E25" s="65"/>
      <c r="F25" s="24"/>
    </row>
    <row r="26" spans="1:9" s="31" customFormat="1" ht="38.25" customHeight="1" x14ac:dyDescent="0.25">
      <c r="A26" s="184"/>
      <c r="B26" s="184"/>
      <c r="C26" s="184"/>
      <c r="D26" s="184"/>
      <c r="E26"/>
      <c r="F26" s="24"/>
    </row>
    <row r="27" spans="1:9" s="31" customFormat="1" ht="18.75" customHeight="1" x14ac:dyDescent="0.25">
      <c r="A27" s="180"/>
      <c r="B27" s="180"/>
      <c r="C27" s="180"/>
      <c r="D27" s="180"/>
      <c r="E27" s="65"/>
      <c r="F27" s="24"/>
    </row>
    <row r="28" spans="1:9" s="31" customFormat="1" ht="217.5" customHeight="1" x14ac:dyDescent="0.25">
      <c r="A28" s="181"/>
      <c r="B28" s="182"/>
      <c r="C28" s="182"/>
      <c r="D28" s="182"/>
      <c r="E28" s="65"/>
      <c r="F28" s="24"/>
    </row>
    <row r="29" spans="1:9" ht="53.25" customHeight="1" x14ac:dyDescent="0.25">
      <c r="A29" s="181"/>
      <c r="B29" s="183"/>
      <c r="C29" s="183"/>
      <c r="D29" s="183"/>
    </row>
    <row r="30" spans="1:9" x14ac:dyDescent="0.25">
      <c r="A30" s="165"/>
      <c r="B30" s="165"/>
      <c r="C30" s="165"/>
      <c r="D30" s="165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2022-11-09T06:52:13Z</dcterms:modified>
</cp:coreProperties>
</file>