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reenas\обменник\ECONOM\ECONOMIST\Планово-экономический отдел\Инвестиционная программа отчеты в ФСТ\Инвестиционная программа 2022 год\2 квартал\"/>
    </mc:Choice>
  </mc:AlternateContent>
  <bookViews>
    <workbookView xWindow="0" yWindow="0" windowWidth="28800" windowHeight="12435"/>
  </bookViews>
  <sheets>
    <sheet name="ФЭМ_6 мес 2022" sheetId="1" r:id="rId1"/>
  </sheets>
  <externalReferences>
    <externalReference r:id="rId2"/>
    <externalReference r:id="rId3"/>
  </externalReferences>
  <definedNames>
    <definedName name="_xlnm._FilterDatabase" localSheetId="0" hidden="1">'ФЭМ_6 мес 2022'!$A$18:$T$18</definedName>
    <definedName name="Z_486DE65C_1806_43E1_AF4C_EEA460AF54E6_.wvu.FilterData" localSheetId="0" hidden="1">'ФЭМ_6 мес 2022'!$A$18:$I$450</definedName>
    <definedName name="Z_486DE65C_1806_43E1_AF4C_EEA460AF54E6_.wvu.PrintArea" localSheetId="0" hidden="1">'ФЭМ_6 мес 2022'!$B$1:$D$450</definedName>
    <definedName name="Z_486DE65C_1806_43E1_AF4C_EEA460AF54E6_.wvu.PrintTitles" localSheetId="0" hidden="1">'ФЭМ_6 мес 2022'!$18:$20</definedName>
    <definedName name="_xlnm.Print_Titles" localSheetId="0">'ФЭМ_6 мес 2022'!$18:$20</definedName>
    <definedName name="_xlnm.Print_Area" localSheetId="0">'ФЭМ_6 мес 2022'!$B$2:$I$463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5" i="1" l="1"/>
  <c r="F399" i="1"/>
  <c r="F398" i="1"/>
  <c r="G444" i="1" l="1"/>
  <c r="H444" i="1" s="1"/>
  <c r="F443" i="1"/>
  <c r="E443" i="1"/>
  <c r="F442" i="1"/>
  <c r="E442" i="1"/>
  <c r="G405" i="1"/>
  <c r="H405" i="1" s="1"/>
  <c r="G399" i="1"/>
  <c r="H399" i="1" s="1"/>
  <c r="E375" i="1"/>
  <c r="E374" i="1" s="1"/>
  <c r="E373" i="1" s="1"/>
  <c r="F374" i="1"/>
  <c r="F373" i="1" s="1"/>
  <c r="G373" i="1" s="1"/>
  <c r="G366" i="1"/>
  <c r="G348" i="1"/>
  <c r="G347" i="1"/>
  <c r="G344" i="1"/>
  <c r="G343" i="1"/>
  <c r="G342" i="1"/>
  <c r="G340" i="1"/>
  <c r="F339" i="1"/>
  <c r="E339" i="1"/>
  <c r="G303" i="1"/>
  <c r="H303" i="1"/>
  <c r="G302" i="1"/>
  <c r="G298" i="1"/>
  <c r="G282" i="1"/>
  <c r="G281" i="1"/>
  <c r="H281" i="1"/>
  <c r="G280" i="1"/>
  <c r="G269" i="1"/>
  <c r="H269" i="1"/>
  <c r="G268" i="1"/>
  <c r="H268" i="1" s="1"/>
  <c r="G264" i="1"/>
  <c r="H264" i="1" s="1"/>
  <c r="F253" i="1"/>
  <c r="E253" i="1"/>
  <c r="G248" i="1"/>
  <c r="H248" i="1"/>
  <c r="G240" i="1"/>
  <c r="H240" i="1"/>
  <c r="G239" i="1"/>
  <c r="H239" i="1"/>
  <c r="G236" i="1"/>
  <c r="H236" i="1" s="1"/>
  <c r="G235" i="1"/>
  <c r="H235" i="1" s="1"/>
  <c r="F234" i="1"/>
  <c r="E234" i="1"/>
  <c r="G233" i="1"/>
  <c r="H233" i="1"/>
  <c r="F228" i="1"/>
  <c r="E228" i="1"/>
  <c r="H247" i="1" s="1"/>
  <c r="G224" i="1"/>
  <c r="H224" i="1"/>
  <c r="G247" i="1"/>
  <c r="F221" i="1"/>
  <c r="G218" i="1"/>
  <c r="H218" i="1"/>
  <c r="G217" i="1"/>
  <c r="G214" i="1"/>
  <c r="H214" i="1"/>
  <c r="G212" i="1"/>
  <c r="G211" i="1"/>
  <c r="H211" i="1" s="1"/>
  <c r="F210" i="1"/>
  <c r="E210" i="1"/>
  <c r="F209" i="1"/>
  <c r="E209" i="1"/>
  <c r="F202" i="1"/>
  <c r="E202" i="1"/>
  <c r="G201" i="1"/>
  <c r="G200" i="1"/>
  <c r="G199" i="1"/>
  <c r="G198" i="1"/>
  <c r="G197" i="1"/>
  <c r="G196" i="1"/>
  <c r="G195" i="1"/>
  <c r="G194" i="1"/>
  <c r="G193" i="1"/>
  <c r="G189" i="1"/>
  <c r="G188" i="1"/>
  <c r="F186" i="1"/>
  <c r="E186" i="1"/>
  <c r="F184" i="1"/>
  <c r="E184" i="1"/>
  <c r="G183" i="1"/>
  <c r="H183" i="1" s="1"/>
  <c r="G174" i="1"/>
  <c r="F166" i="1"/>
  <c r="G164" i="1"/>
  <c r="H163" i="1"/>
  <c r="G163" i="1"/>
  <c r="G162" i="1"/>
  <c r="G161" i="1"/>
  <c r="G160" i="1"/>
  <c r="G157" i="1"/>
  <c r="H156" i="1"/>
  <c r="G156" i="1"/>
  <c r="G154" i="1"/>
  <c r="F153" i="1"/>
  <c r="E153" i="1"/>
  <c r="G152" i="1"/>
  <c r="G146" i="1"/>
  <c r="G144" i="1"/>
  <c r="F138" i="1"/>
  <c r="E138" i="1"/>
  <c r="G137" i="1"/>
  <c r="G131" i="1"/>
  <c r="G129" i="1"/>
  <c r="F123" i="1"/>
  <c r="E123" i="1"/>
  <c r="G122" i="1"/>
  <c r="G116" i="1"/>
  <c r="G114" i="1"/>
  <c r="G107" i="1"/>
  <c r="G104" i="1"/>
  <c r="G103" i="1"/>
  <c r="G102" i="1"/>
  <c r="G101" i="1"/>
  <c r="F96" i="1"/>
  <c r="E96" i="1"/>
  <c r="E95" i="1" s="1"/>
  <c r="F81" i="1"/>
  <c r="E81" i="1"/>
  <c r="F72" i="1"/>
  <c r="E72" i="1"/>
  <c r="H71" i="1"/>
  <c r="F61" i="1"/>
  <c r="E61" i="1"/>
  <c r="F55" i="1"/>
  <c r="E55" i="1"/>
  <c r="F54" i="1"/>
  <c r="E54" i="1"/>
  <c r="F52" i="1"/>
  <c r="E52" i="1"/>
  <c r="F37" i="1"/>
  <c r="E37" i="1"/>
  <c r="F349" i="1"/>
  <c r="E349" i="1"/>
  <c r="F23" i="1"/>
  <c r="E23" i="1"/>
  <c r="F22" i="1"/>
  <c r="F80" i="1" s="1"/>
  <c r="E22" i="1"/>
  <c r="E221" i="1" l="1"/>
  <c r="G234" i="1"/>
  <c r="G253" i="1"/>
  <c r="G339" i="1"/>
  <c r="G442" i="1"/>
  <c r="H442" i="1" s="1"/>
  <c r="G443" i="1"/>
  <c r="H443" i="1" s="1"/>
  <c r="H253" i="1"/>
  <c r="H234" i="1"/>
  <c r="G242" i="1"/>
  <c r="G153" i="1"/>
  <c r="H153" i="1" s="1"/>
  <c r="G138" i="1"/>
  <c r="G123" i="1"/>
  <c r="H123" i="1" s="1"/>
  <c r="G22" i="1"/>
  <c r="H22" i="1" s="1"/>
  <c r="G28" i="1"/>
  <c r="H28" i="1" s="1"/>
  <c r="G30" i="1"/>
  <c r="H30" i="1" s="1"/>
  <c r="G36" i="1"/>
  <c r="H36" i="1" s="1"/>
  <c r="G37" i="1"/>
  <c r="H37" i="1" s="1"/>
  <c r="G43" i="1"/>
  <c r="H43" i="1" s="1"/>
  <c r="G45" i="1"/>
  <c r="H45" i="1" s="1"/>
  <c r="G51" i="1"/>
  <c r="H51" i="1" s="1"/>
  <c r="G52" i="1"/>
  <c r="H52" i="1" s="1"/>
  <c r="G54" i="1"/>
  <c r="H54" i="1" s="1"/>
  <c r="G55" i="1"/>
  <c r="H55" i="1" s="1"/>
  <c r="G56" i="1"/>
  <c r="H56" i="1" s="1"/>
  <c r="G58" i="1"/>
  <c r="H58" i="1" s="1"/>
  <c r="G59" i="1"/>
  <c r="H59" i="1" s="1"/>
  <c r="G60" i="1"/>
  <c r="H60" i="1" s="1"/>
  <c r="G61" i="1"/>
  <c r="H61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G72" i="1"/>
  <c r="H72" i="1" s="1"/>
  <c r="G73" i="1"/>
  <c r="H73" i="1" s="1"/>
  <c r="G74" i="1"/>
  <c r="H74" i="1" s="1"/>
  <c r="G75" i="1"/>
  <c r="H75" i="1" s="1"/>
  <c r="G77" i="1"/>
  <c r="H77" i="1" s="1"/>
  <c r="G79" i="1"/>
  <c r="H79" i="1" s="1"/>
  <c r="E80" i="1"/>
  <c r="G86" i="1"/>
  <c r="H86" i="1" s="1"/>
  <c r="G88" i="1"/>
  <c r="H88" i="1" s="1"/>
  <c r="G94" i="1"/>
  <c r="H94" i="1" s="1"/>
  <c r="G96" i="1"/>
  <c r="H96" i="1" s="1"/>
  <c r="G98" i="1"/>
  <c r="H98" i="1" s="1"/>
  <c r="H101" i="1"/>
  <c r="H102" i="1"/>
  <c r="H103" i="1"/>
  <c r="H104" i="1"/>
  <c r="H107" i="1"/>
  <c r="H114" i="1"/>
  <c r="H116" i="1"/>
  <c r="H122" i="1"/>
  <c r="H129" i="1"/>
  <c r="H131" i="1"/>
  <c r="H137" i="1"/>
  <c r="H138" i="1"/>
  <c r="H144" i="1"/>
  <c r="H146" i="1"/>
  <c r="H152" i="1"/>
  <c r="H154" i="1"/>
  <c r="H157" i="1"/>
  <c r="H160" i="1"/>
  <c r="H161" i="1"/>
  <c r="H162" i="1"/>
  <c r="H164" i="1"/>
  <c r="F304" i="1"/>
  <c r="E310" i="1"/>
  <c r="G349" i="1"/>
  <c r="H349" i="1" s="1"/>
  <c r="F95" i="1"/>
  <c r="G95" i="1" s="1"/>
  <c r="E166" i="1"/>
  <c r="G166" i="1"/>
  <c r="F310" i="1"/>
  <c r="G172" i="1"/>
  <c r="H172" i="1" s="1"/>
  <c r="H174" i="1"/>
  <c r="H188" i="1"/>
  <c r="H189" i="1"/>
  <c r="H193" i="1"/>
  <c r="H194" i="1"/>
  <c r="H195" i="1"/>
  <c r="H196" i="1"/>
  <c r="H197" i="1"/>
  <c r="H198" i="1"/>
  <c r="H199" i="1"/>
  <c r="H200" i="1"/>
  <c r="H201" i="1"/>
  <c r="H242" i="1"/>
  <c r="H212" i="1"/>
  <c r="H217" i="1"/>
  <c r="H280" i="1"/>
  <c r="H282" i="1"/>
  <c r="H298" i="1"/>
  <c r="H302" i="1"/>
  <c r="H339" i="1"/>
  <c r="H340" i="1"/>
  <c r="H342" i="1"/>
  <c r="H343" i="1"/>
  <c r="H344" i="1"/>
  <c r="H347" i="1"/>
  <c r="H348" i="1"/>
  <c r="H366" i="1"/>
  <c r="H373" i="1"/>
  <c r="G184" i="1"/>
  <c r="H184" i="1" s="1"/>
  <c r="G186" i="1"/>
  <c r="H186" i="1" s="1"/>
  <c r="G209" i="1"/>
  <c r="H209" i="1" s="1"/>
  <c r="G210" i="1"/>
  <c r="H210" i="1" s="1"/>
  <c r="G221" i="1"/>
  <c r="H221" i="1" s="1"/>
  <c r="G222" i="1"/>
  <c r="H222" i="1" s="1"/>
  <c r="G223" i="1"/>
  <c r="H223" i="1" s="1"/>
  <c r="G245" i="1"/>
  <c r="G250" i="1"/>
  <c r="H250" i="1" s="1"/>
  <c r="G294" i="1"/>
  <c r="H294" i="1" s="1"/>
  <c r="G296" i="1"/>
  <c r="H296" i="1" s="1"/>
  <c r="G300" i="1"/>
  <c r="H300" i="1" s="1"/>
  <c r="G398" i="1"/>
  <c r="H398" i="1" s="1"/>
  <c r="E108" i="1" l="1"/>
  <c r="H95" i="1"/>
  <c r="G80" i="1"/>
  <c r="H80" i="1" s="1"/>
  <c r="H245" i="1"/>
  <c r="G246" i="1"/>
  <c r="H246" i="1" s="1"/>
  <c r="G310" i="1"/>
  <c r="H310" i="1" s="1"/>
  <c r="E304" i="1"/>
  <c r="H166" i="1"/>
  <c r="F108" i="1"/>
  <c r="G108" i="1" l="1"/>
  <c r="G159" i="1"/>
  <c r="H108" i="1"/>
  <c r="G241" i="1"/>
  <c r="H241" i="1" s="1"/>
  <c r="G304" i="1"/>
  <c r="H304" i="1" s="1"/>
  <c r="G249" i="1" l="1"/>
  <c r="H249" i="1" s="1"/>
  <c r="H159" i="1"/>
  <c r="G251" i="1"/>
  <c r="H251" i="1" s="1"/>
</calcChain>
</file>

<file path=xl/sharedStrings.xml><?xml version="1.0" encoding="utf-8"?>
<sst xmlns="http://schemas.openxmlformats.org/spreadsheetml/2006/main" count="1517" uniqueCount="703">
  <si>
    <t>Форма № 20 Финансовый план субъекта электроэнергетики</t>
  </si>
  <si>
    <t>Инвестиционная программа ООО "Горсети"</t>
  </si>
  <si>
    <t xml:space="preserve">                          полное наименование субъекта электроэнергетики</t>
  </si>
  <si>
    <t>Субъект Российской Федерации: Томская область</t>
  </si>
  <si>
    <t xml:space="preserve">                    Год раскрытия (предоставления) информации: 2022 год</t>
  </si>
  <si>
    <t xml:space="preserve">Утвержденные плановые значения показателей приведены в соответствии с Приказом Департамента тарифного регулирования Томской области № 6-344 от 31 октября 2019 года </t>
  </si>
  <si>
    <t xml:space="preserve">1. Финансово-экономическая модель деятельности субъекта электроэнергетики </t>
  </si>
  <si>
    <t>+</t>
  </si>
  <si>
    <t>№ п/п</t>
  </si>
  <si>
    <t>Показатель</t>
  </si>
  <si>
    <t>Ед. изм.</t>
  </si>
  <si>
    <t>Отчетный год 2022 г.</t>
  </si>
  <si>
    <t>Отклонение от плановых значений по итогам отчетного квартала</t>
  </si>
  <si>
    <t>Причины отклонений</t>
  </si>
  <si>
    <t>План</t>
  </si>
  <si>
    <t>Факт 
1 полугодие
2022 г.</t>
  </si>
  <si>
    <t>в ед. измерений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</si>
  <si>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</si>
  <si>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</si>
  <si>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</si>
  <si>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</si>
  <si>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 рублей</t>
  </si>
  <si>
    <t>1.1</t>
  </si>
  <si>
    <t xml:space="preserve">Производство и поставка электрической энергии и мощности всего, в том числе: </t>
  </si>
  <si>
    <t>1.1.1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</si>
  <si>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</si>
  <si>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</si>
  <si>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</si>
  <si>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</si>
  <si>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</si>
  <si>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</si>
  <si>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</si>
  <si>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</si>
  <si>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</si>
  <si>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</si>
  <si>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</si>
  <si>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</si>
  <si>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</si>
  <si>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</si>
  <si>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</si>
  <si>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</si>
  <si>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</si>
  <si>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</si>
  <si>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</si>
  <si>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</si>
  <si>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 xml:space="preserve">в части управления технологическими режимами </t>
  </si>
  <si>
    <t>1.8.2</t>
  </si>
  <si>
    <t>в части обеспечения надежности</t>
  </si>
  <si>
    <t>1.9</t>
  </si>
  <si>
    <t>Прочая деятельность</t>
  </si>
  <si>
    <t>II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</si>
  <si>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</si>
  <si>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</si>
  <si>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</si>
  <si>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</si>
  <si>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</si>
  <si>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</si>
  <si>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</si>
  <si>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</si>
  <si>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</si>
  <si>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</si>
  <si>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</si>
  <si>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</si>
  <si>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</si>
  <si>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</si>
  <si>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</si>
  <si>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</si>
  <si>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</si>
  <si>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</si>
  <si>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</si>
  <si>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</si>
  <si>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</si>
  <si>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</si>
  <si>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</si>
  <si>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</si>
  <si>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</si>
  <si>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</si>
  <si>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</si>
  <si>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</si>
  <si>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</si>
  <si>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</si>
  <si>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</si>
  <si>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</si>
  <si>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</si>
  <si>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</si>
  <si>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</si>
  <si>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</si>
  <si>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</si>
  <si>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</si>
  <si>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</si>
  <si>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</si>
  <si>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</si>
  <si>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</si>
  <si>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</si>
  <si>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</si>
  <si>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</si>
  <si>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</si>
  <si>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</si>
  <si>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</si>
  <si>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</si>
  <si>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</si>
  <si>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</si>
  <si>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</si>
  <si>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</si>
  <si>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</si>
  <si>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</si>
  <si>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</si>
  <si>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</si>
  <si>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</si>
  <si>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</si>
  <si>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</si>
  <si>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</si>
  <si>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</si>
  <si>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</si>
  <si>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</si>
  <si>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</si>
  <si>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</si>
  <si>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</si>
  <si>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</si>
  <si>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</si>
  <si>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</si>
  <si>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</si>
  <si>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</si>
  <si>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</si>
  <si>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</si>
  <si>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</si>
  <si>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</si>
  <si>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</si>
  <si>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</si>
  <si>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</si>
  <si>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</si>
  <si>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</si>
  <si>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</si>
  <si>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</si>
  <si>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</si>
  <si>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</si>
  <si>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</si>
  <si>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4.1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</si>
  <si>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</si>
  <si>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</si>
  <si>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</si>
  <si>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</si>
  <si>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</si>
  <si>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</si>
  <si>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</si>
  <si>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</si>
  <si>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</si>
  <si>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</si>
  <si>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</si>
  <si>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</si>
  <si>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</si>
  <si>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</si>
  <si>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</si>
  <si>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</si>
  <si>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</si>
  <si>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</si>
  <si>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</si>
  <si>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</si>
  <si>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</si>
  <si>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</si>
  <si>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</si>
  <si>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</si>
  <si>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5.1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</si>
  <si>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</si>
  <si>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</si>
  <si>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</si>
  <si>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</si>
  <si>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5.2</t>
  </si>
  <si>
    <t>5.3</t>
  </si>
  <si>
    <t>5.4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</si>
  <si>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</si>
  <si>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</si>
  <si>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</si>
  <si>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</si>
  <si>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</si>
  <si>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</si>
  <si>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</si>
  <si>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</si>
  <si>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</si>
  <si>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</t>
  </si>
  <si>
    <t>6.1.1</t>
  </si>
  <si>
    <t>6.1.2</t>
  </si>
  <si>
    <t>6.1.3</t>
  </si>
  <si>
    <t>6.2</t>
  </si>
  <si>
    <t>Производство и поставка тепловой энергии (мощности);</t>
  </si>
  <si>
    <t>6.3</t>
  </si>
  <si>
    <t>Оказание услуг по передаче электрической энергии;</t>
  </si>
  <si>
    <t>6.4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</si>
  <si>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</si>
  <si>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</si>
  <si>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</si>
  <si>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</si>
  <si>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</si>
  <si>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</si>
  <si>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</si>
  <si>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</si>
  <si>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</si>
  <si>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</si>
  <si>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</si>
  <si>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</si>
  <si>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</si>
  <si>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</si>
  <si>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</si>
  <si>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</t>
  </si>
  <si>
    <t>7.1.1</t>
  </si>
  <si>
    <t>7.1.2</t>
  </si>
  <si>
    <t>7.1.3</t>
  </si>
  <si>
    <t>7.2</t>
  </si>
  <si>
    <t>7.3</t>
  </si>
  <si>
    <t>7.4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</si>
  <si>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</si>
  <si>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</si>
  <si>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</si>
  <si>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</si>
  <si>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</si>
  <si>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</si>
  <si>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</si>
  <si>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</si>
  <si>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</si>
  <si>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8.1</t>
  </si>
  <si>
    <t>На инвестиции</t>
  </si>
  <si>
    <t>8.2</t>
  </si>
  <si>
    <t>Резервный фонд</t>
  </si>
  <si>
    <t>8.3</t>
  </si>
  <si>
    <t>Выплата дивидендов</t>
  </si>
  <si>
    <t>8.4</t>
  </si>
  <si>
    <t>Остаток на развитие</t>
  </si>
  <si>
    <t>IX</t>
  </si>
  <si>
    <t>-</t>
  </si>
  <si>
    <t>9.1</t>
  </si>
  <si>
    <t>Прибыль до налогообложения без учета процентов к уплате и амортизации (строкаV + строка 4.2.2 + строка II.IV)</t>
  </si>
  <si>
    <t>9.2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</si>
  <si>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</si>
  <si>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</si>
  <si>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</si>
  <si>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9.3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</si>
  <si>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</si>
  <si>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</si>
  <si>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</si>
  <si>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9.4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</si>
  <si>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</si>
  <si>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</si>
  <si>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</si>
  <si>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</si>
  <si>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</t>
  </si>
  <si>
    <t>10.1.1</t>
  </si>
  <si>
    <t>10.1.2</t>
  </si>
  <si>
    <t>10.1.3</t>
  </si>
  <si>
    <t>10.2</t>
  </si>
  <si>
    <t>10.3</t>
  </si>
  <si>
    <t>10.4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</si>
  <si>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</si>
  <si>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</si>
  <si>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</si>
  <si>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</si>
  <si>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</si>
  <si>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</si>
  <si>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</si>
  <si>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</si>
  <si>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</si>
  <si>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</si>
  <si>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</si>
  <si>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</si>
  <si>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</si>
  <si>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</si>
  <si>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</si>
  <si>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</si>
  <si>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</si>
  <si>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</si>
  <si>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</si>
  <si>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</si>
  <si>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</si>
  <si>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</si>
  <si>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</si>
  <si>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</si>
  <si>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</si>
  <si>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</si>
  <si>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</si>
  <si>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</si>
  <si>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</si>
  <si>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</si>
  <si>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</si>
  <si>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</si>
  <si>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</si>
  <si>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</si>
  <si>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</si>
  <si>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</si>
  <si>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</si>
  <si>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</si>
  <si>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</si>
  <si>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</si>
  <si>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</si>
  <si>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</si>
  <si>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</si>
  <si>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</si>
  <si>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</si>
  <si>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</si>
  <si>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</si>
  <si>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</si>
  <si>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</si>
  <si>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</si>
  <si>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</si>
  <si>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</si>
  <si>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</si>
  <si>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</si>
  <si>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</si>
  <si>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</si>
  <si>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</si>
  <si>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</si>
  <si>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средства федерального бюджета</t>
  </si>
  <si>
    <t>12.2.1.2</t>
  </si>
  <si>
    <t>средства консолидированного бюджета субъекта Российской Федерации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</si>
  <si>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</si>
  <si>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</si>
  <si>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</si>
  <si>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</si>
  <si>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</si>
  <si>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</si>
  <si>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</si>
  <si>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</si>
  <si>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</si>
  <si>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</si>
  <si>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</si>
  <si>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</si>
  <si>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</si>
  <si>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</si>
  <si>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</si>
  <si>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</si>
  <si>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</si>
  <si>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</si>
  <si>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</si>
  <si>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</si>
  <si>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</si>
  <si>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</si>
  <si>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</si>
  <si>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</si>
  <si>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</si>
  <si>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</si>
  <si>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</si>
  <si>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</si>
  <si>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</si>
  <si>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</si>
  <si>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</si>
  <si>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</si>
  <si>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</si>
  <si>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</si>
  <si>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</si>
  <si>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</si>
  <si>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</si>
  <si>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</si>
  <si>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</si>
  <si>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</si>
  <si>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</si>
  <si>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</si>
  <si>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</si>
  <si>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</si>
  <si>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</si>
  <si>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</si>
  <si>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</si>
  <si>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</si>
  <si>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</si>
  <si>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</si>
  <si>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</si>
  <si>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</si>
  <si>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</si>
  <si>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</si>
  <si>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</si>
  <si>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</si>
  <si>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</si>
  <si>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</si>
  <si>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</si>
  <si>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</si>
  <si>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</si>
  <si>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++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</si>
  <si>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</si>
  <si>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</si>
  <si>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</si>
  <si>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</si>
  <si>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</si>
  <si>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</si>
  <si>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</si>
  <si>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</si>
  <si>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</si>
  <si>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</si>
  <si>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</si>
  <si>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</si>
  <si>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</si>
  <si>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</si>
  <si>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</si>
  <si>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</si>
  <si>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</si>
  <si>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</si>
  <si>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</si>
  <si>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</si>
  <si>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</si>
  <si>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</si>
  <si>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</si>
  <si>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</si>
  <si>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</si>
  <si>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</si>
  <si>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</si>
  <si>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</si>
  <si>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</si>
  <si>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</si>
  <si>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</si>
  <si>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</si>
  <si>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</si>
  <si>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</si>
  <si>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</si>
  <si>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</si>
  <si>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</si>
  <si>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</si>
  <si>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</si>
  <si>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</si>
  <si>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оказание услуг по передаче электрической энергии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</si>
  <si>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</si>
  <si>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</si>
  <si>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</si>
  <si>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</si>
  <si>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</si>
  <si>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</si>
  <si>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</si>
  <si>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23.1.6</t>
  </si>
  <si>
    <t>реализация электрической энергии и мощности</t>
  </si>
  <si>
    <t>23.1.6.а</t>
  </si>
  <si>
    <t>23.1.7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</si>
  <si>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</si>
  <si>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</si>
  <si>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</si>
  <si>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</si>
  <si>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</si>
  <si>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</si>
  <si>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</si>
  <si>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</si>
  <si>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</si>
  <si>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</si>
  <si>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</si>
  <si>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</si>
  <si>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</si>
  <si>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</si>
  <si>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</si>
  <si>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</si>
  <si>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</si>
  <si>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</si>
  <si>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</si>
  <si>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</si>
  <si>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</si>
  <si>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</si>
  <si>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</si>
  <si>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</si>
  <si>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</si>
  <si>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</si>
  <si>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</si>
  <si>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</si>
  <si>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</si>
  <si>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</si>
  <si>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</si>
  <si>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</si>
  <si>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</si>
  <si>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</si>
  <si>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</si>
  <si>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</si>
  <si>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</si>
  <si>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</si>
  <si>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</si>
  <si>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</si>
  <si>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</si>
  <si>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</si>
  <si>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</si>
  <si>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</si>
  <si>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</si>
  <si>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</si>
  <si>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</si>
  <si>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%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</si>
  <si>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</si>
  <si>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</si>
  <si>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</si>
  <si>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</si>
  <si>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</si>
  <si>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</si>
  <si>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</si>
  <si>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</si>
  <si>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</si>
  <si>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</si>
  <si>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</si>
  <si>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</si>
  <si>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</si>
  <si>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</si>
  <si>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</si>
  <si>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</si>
  <si>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</si>
  <si>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</si>
  <si>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</si>
  <si>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</si>
  <si>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</si>
  <si>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</si>
  <si>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</si>
  <si>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</si>
  <si>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</si>
  <si>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</si>
  <si>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</si>
  <si>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</si>
  <si>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МВт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</si>
  <si>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</si>
  <si>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</si>
  <si>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</si>
  <si>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</si>
  <si>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</si>
  <si>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</si>
  <si>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</si>
  <si>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</si>
  <si>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</si>
  <si>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</si>
  <si>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</si>
  <si>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</si>
  <si>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</si>
  <si>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</si>
  <si>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</si>
  <si>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</si>
  <si>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</si>
  <si>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</si>
  <si>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</si>
  <si>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</si>
  <si>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</si>
  <si>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</si>
  <si>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</si>
  <si>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</si>
  <si>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</si>
  <si>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</si>
  <si>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</si>
  <si>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</si>
  <si>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</si>
  <si>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</si>
  <si>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</si>
  <si>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</si>
  <si>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</si>
  <si>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</si>
  <si>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</si>
  <si>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</si>
  <si>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</si>
  <si>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</si>
  <si>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</si>
  <si>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</si>
  <si>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</si>
  <si>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</si>
  <si>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</si>
  <si>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</si>
  <si>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</si>
  <si>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</si>
  <si>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</si>
  <si>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</si>
  <si>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</si>
  <si>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</si>
  <si>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</si>
  <si>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</si>
  <si>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</si>
  <si>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</si>
  <si>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</si>
  <si>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</si>
  <si>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</si>
  <si>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х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</si>
  <si>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</si>
  <si>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</si>
  <si>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</si>
  <si>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</si>
  <si>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</si>
  <si>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</si>
  <si>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</si>
  <si>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</si>
  <si>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</si>
  <si>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</si>
  <si>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</si>
  <si>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</si>
  <si>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</si>
  <si>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</si>
  <si>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</si>
  <si>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</si>
  <si>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</si>
  <si>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</si>
  <si>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</si>
  <si>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</si>
  <si>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</si>
  <si>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</si>
  <si>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</si>
  <si>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</si>
  <si>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</si>
  <si>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</si>
  <si>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</si>
  <si>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</si>
  <si>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</si>
  <si>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</si>
  <si>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</si>
  <si>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>чел</t>
  </si>
  <si>
    <t xml:space="preserve">2 Источники финансирования инвестиционной программы субъекта электроэнергетики </t>
  </si>
  <si>
    <t>1 полугодие 2022 года</t>
  </si>
  <si>
    <t xml:space="preserve">Факт </t>
  </si>
  <si>
    <t>Источники финансирования инвестиционной программы всего (строка I+строка II) всего, в том числе:</t>
  </si>
  <si>
    <t>Собственные средства всего, в том числе:</t>
  </si>
  <si>
    <t>Прибыль, направляемая на инвестиции, в том числе: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</si>
  <si>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</si>
  <si>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</si>
  <si>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</si>
  <si>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</si>
  <si>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</si>
  <si>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</si>
  <si>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</si>
  <si>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</si>
  <si>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</si>
  <si>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</si>
  <si>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</si>
  <si>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</si>
  <si>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</si>
  <si>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</si>
  <si>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</si>
  <si>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</si>
  <si>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</si>
  <si>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</si>
  <si>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</si>
  <si>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</si>
  <si>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</si>
  <si>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</si>
  <si>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</si>
  <si>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</si>
  <si>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</si>
  <si>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</si>
  <si>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</si>
  <si>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</si>
  <si>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</si>
  <si>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</si>
  <si>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</si>
  <si>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</si>
  <si>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</si>
  <si>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</si>
  <si>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</si>
  <si>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</si>
  <si>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</si>
  <si>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</si>
  <si>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</si>
  <si>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</si>
  <si>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</si>
  <si>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</si>
  <si>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</si>
  <si>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</si>
  <si>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</si>
  <si>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</si>
  <si>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</si>
  <si>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</si>
  <si>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</si>
  <si>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</si>
  <si>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</si>
  <si>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</si>
  <si>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</si>
  <si>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</si>
  <si>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</si>
  <si>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</si>
  <si>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</si>
  <si>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</si>
  <si>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</si>
  <si>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</si>
  <si>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</si>
  <si>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</si>
  <si>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</si>
  <si>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</si>
  <si>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</si>
  <si>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</si>
  <si>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</si>
  <si>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</si>
  <si>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</si>
  <si>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</si>
  <si>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</si>
  <si>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</si>
  <si>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</si>
  <si>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</si>
  <si>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</si>
  <si>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</si>
  <si>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</si>
  <si>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2.5.1.1</t>
  </si>
  <si>
    <t>в том числе средства федерального бюджета, недоиспользованные в прошлых периодах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</si>
  <si>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</si>
  <si>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</si>
  <si>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</si>
  <si>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</si>
  <si>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</si>
  <si>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</si>
  <si>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</si>
  <si>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</si>
  <si>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</si>
  <si>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</si>
  <si>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</si>
  <si>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</si>
  <si>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</si>
  <si>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</si>
  <si>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</si>
  <si>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</si>
  <si>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</si>
  <si>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</si>
  <si>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</si>
  <si>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</si>
  <si>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</si>
  <si>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</si>
  <si>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Исполнительный директор-Первый заместитель генерального директора</t>
  </si>
  <si>
    <t>М.В. Резников</t>
  </si>
  <si>
    <t>Первый заместитель генерального директора - Исполнительный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</si>
</sst>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 Cyr"/>
    </font>
    <font>
      <i/>
      <sz val="11"/>
      <name val="Times New Roman CYR"/>
    </font>
    <font>
      <i/>
      <sz val="11"/>
      <name val="Times New Roman"/>
      <family val="1"/>
      <charset val="204"/>
    </font>
    <font>
      <sz val="11"/>
      <name val="Times New Roman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9">
    <xf numFmtId="0" fontId="0" fillId="0" borderId="0" xfId="0"/>
    <xf numFmtId="0" fontId="3" fillId="0" borderId="0" xfId="2" applyFont="1" applyFill="1"/>
    <xf numFmtId="49" fontId="3" fillId="0" borderId="0" xfId="2" applyNumberFormat="1" applyFont="1" applyFill="1" applyAlignment="1">
      <alignment horizontal="center" vertical="center"/>
    </xf>
    <xf numFmtId="0" fontId="3" fillId="0" borderId="0" xfId="2" applyFont="1" applyFill="1" applyAlignment="1">
      <alignment wrapText="1"/>
    </xf>
    <xf numFmtId="0" fontId="3" fillId="0" borderId="0" xfId="2" applyFont="1" applyFill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justify" vertical="center"/>
    </xf>
    <xf numFmtId="4" fontId="3" fillId="2" borderId="6" xfId="2" applyNumberFormat="1" applyFont="1" applyFill="1" applyBorder="1" applyAlignment="1">
      <alignment horizontal="center" vertical="center" wrapText="1"/>
    </xf>
    <xf numFmtId="4" fontId="3" fillId="2" borderId="9" xfId="2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3" fontId="6" fillId="3" borderId="11" xfId="2" applyNumberFormat="1" applyFont="1" applyFill="1" applyBorder="1" applyAlignment="1">
      <alignment horizontal="center" vertical="center"/>
    </xf>
    <xf numFmtId="3" fontId="6" fillId="0" borderId="12" xfId="2" applyNumberFormat="1" applyFont="1" applyFill="1" applyBorder="1" applyAlignment="1">
      <alignment horizontal="center" vertical="center" wrapText="1"/>
    </xf>
    <xf numFmtId="3" fontId="6" fillId="0" borderId="13" xfId="2" applyNumberFormat="1" applyFont="1" applyFill="1" applyBorder="1" applyAlignment="1">
      <alignment horizontal="center" vertical="center" wrapText="1"/>
    </xf>
    <xf numFmtId="3" fontId="7" fillId="0" borderId="11" xfId="2" applyNumberFormat="1" applyFont="1" applyFill="1" applyBorder="1" applyAlignment="1">
      <alignment horizontal="center" vertical="center"/>
    </xf>
    <xf numFmtId="3" fontId="7" fillId="0" borderId="13" xfId="2" applyNumberFormat="1" applyFont="1" applyFill="1" applyBorder="1" applyAlignment="1">
      <alignment horizontal="center" vertical="center"/>
    </xf>
    <xf numFmtId="3" fontId="7" fillId="0" borderId="14" xfId="2" applyNumberFormat="1" applyFont="1" applyFill="1" applyBorder="1" applyAlignment="1">
      <alignment horizontal="center" vertical="center"/>
    </xf>
    <xf numFmtId="3" fontId="7" fillId="0" borderId="15" xfId="2" applyNumberFormat="1" applyFont="1" applyFill="1" applyBorder="1" applyAlignment="1">
      <alignment horizontal="center" vertical="center"/>
    </xf>
    <xf numFmtId="49" fontId="8" fillId="4" borderId="16" xfId="2" applyNumberFormat="1" applyFont="1" applyFill="1" applyBorder="1" applyAlignment="1">
      <alignment vertical="center"/>
    </xf>
    <xf numFmtId="49" fontId="8" fillId="4" borderId="17" xfId="2" applyNumberFormat="1" applyFont="1" applyFill="1" applyBorder="1" applyAlignment="1">
      <alignment vertical="center"/>
    </xf>
    <xf numFmtId="4" fontId="3" fillId="4" borderId="16" xfId="2" applyNumberFormat="1" applyFont="1" applyFill="1" applyBorder="1" applyAlignment="1">
      <alignment horizontal="center" vertical="center"/>
    </xf>
    <xf numFmtId="4" fontId="3" fillId="4" borderId="18" xfId="2" applyNumberFormat="1" applyFont="1" applyFill="1" applyBorder="1" applyAlignment="1">
      <alignment horizontal="center" vertical="center"/>
    </xf>
    <xf numFmtId="0" fontId="3" fillId="3" borderId="0" xfId="2" applyFont="1" applyFill="1" applyAlignment="1">
      <alignment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6" borderId="4" xfId="2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right" vertical="center"/>
    </xf>
    <xf numFmtId="4" fontId="3" fillId="6" borderId="19" xfId="0" applyNumberFormat="1" applyFont="1" applyFill="1" applyBorder="1" applyAlignment="1">
      <alignment horizontal="right" vertical="center"/>
    </xf>
    <xf numFmtId="9" fontId="3" fillId="6" borderId="4" xfId="0" applyNumberFormat="1" applyFont="1" applyFill="1" applyBorder="1" applyAlignment="1">
      <alignment horizontal="right" vertical="center"/>
    </xf>
    <xf numFmtId="4" fontId="9" fillId="6" borderId="19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 indent="1"/>
    </xf>
    <xf numFmtId="0" fontId="3" fillId="0" borderId="9" xfId="2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right" vertical="center"/>
    </xf>
    <xf numFmtId="4" fontId="3" fillId="0" borderId="9" xfId="0" applyNumberFormat="1" applyFont="1" applyFill="1" applyBorder="1" applyAlignment="1">
      <alignment horizontal="right" vertical="center"/>
    </xf>
    <xf numFmtId="9" fontId="3" fillId="0" borderId="9" xfId="0" applyNumberFormat="1" applyFont="1" applyFill="1" applyBorder="1" applyAlignment="1">
      <alignment horizontal="right" vertical="center"/>
    </xf>
    <xf numFmtId="4" fontId="9" fillId="0" borderId="20" xfId="0" applyNumberFormat="1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 wrapText="1" indent="1"/>
    </xf>
    <xf numFmtId="9" fontId="3" fillId="0" borderId="21" xfId="0" applyNumberFormat="1" applyFont="1" applyFill="1" applyBorder="1" applyAlignment="1">
      <alignment horizontal="right" vertical="center"/>
    </xf>
    <xf numFmtId="0" fontId="3" fillId="2" borderId="7" xfId="2" applyFont="1" applyFill="1" applyBorder="1" applyAlignment="1">
      <alignment horizontal="left" vertical="center" indent="1"/>
    </xf>
    <xf numFmtId="0" fontId="3" fillId="2" borderId="9" xfId="2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9" fontId="3" fillId="2" borderId="9" xfId="0" applyNumberFormat="1" applyFont="1" applyFill="1" applyBorder="1" applyAlignment="1">
      <alignment horizontal="right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left" vertical="center" indent="3"/>
    </xf>
    <xf numFmtId="9" fontId="3" fillId="2" borderId="21" xfId="0" applyNumberFormat="1" applyFont="1" applyFill="1" applyBorder="1" applyAlignment="1">
      <alignment horizontal="right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vertical="center" wrapText="1"/>
    </xf>
    <xf numFmtId="0" fontId="3" fillId="5" borderId="9" xfId="2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>
      <alignment horizontal="right" vertical="center"/>
    </xf>
    <xf numFmtId="4" fontId="3" fillId="5" borderId="20" xfId="0" applyNumberFormat="1" applyFont="1" applyFill="1" applyBorder="1" applyAlignment="1">
      <alignment horizontal="right" vertical="center"/>
    </xf>
    <xf numFmtId="9" fontId="3" fillId="5" borderId="9" xfId="0" applyNumberFormat="1" applyFont="1" applyFill="1" applyBorder="1" applyAlignment="1">
      <alignment horizontal="right" vertical="center"/>
    </xf>
    <xf numFmtId="4" fontId="9" fillId="5" borderId="20" xfId="0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right" vertical="center"/>
    </xf>
    <xf numFmtId="4" fontId="3" fillId="0" borderId="6" xfId="2" applyNumberFormat="1" applyFont="1" applyFill="1" applyBorder="1" applyAlignment="1">
      <alignment horizontal="right" vertical="center"/>
    </xf>
    <xf numFmtId="9" fontId="3" fillId="0" borderId="9" xfId="2" applyNumberFormat="1" applyFont="1" applyFill="1" applyBorder="1" applyAlignment="1">
      <alignment horizontal="right" vertical="center"/>
    </xf>
    <xf numFmtId="4" fontId="3" fillId="0" borderId="20" xfId="2" applyNumberFormat="1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 wrapText="1" indent="3"/>
    </xf>
    <xf numFmtId="4" fontId="3" fillId="3" borderId="6" xfId="0" applyNumberFormat="1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left" vertical="center" wrapText="1" indent="1"/>
    </xf>
    <xf numFmtId="4" fontId="3" fillId="0" borderId="20" xfId="0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left" vertical="center" wrapText="1" indent="5"/>
    </xf>
    <xf numFmtId="49" fontId="3" fillId="0" borderId="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 indent="7"/>
    </xf>
    <xf numFmtId="0" fontId="3" fillId="0" borderId="7" xfId="0" applyFont="1" applyFill="1" applyBorder="1" applyAlignment="1">
      <alignment horizontal="left" vertical="center" wrapText="1" indent="7"/>
    </xf>
    <xf numFmtId="9" fontId="3" fillId="0" borderId="20" xfId="0" applyNumberFormat="1" applyFont="1" applyFill="1" applyBorder="1" applyAlignment="1">
      <alignment horizontal="right" vertical="center"/>
    </xf>
    <xf numFmtId="0" fontId="3" fillId="2" borderId="7" xfId="2" applyFont="1" applyFill="1" applyBorder="1" applyAlignment="1">
      <alignment horizontal="left" vertical="center" indent="3"/>
    </xf>
    <xf numFmtId="49" fontId="3" fillId="2" borderId="6" xfId="0" applyNumberFormat="1" applyFont="1" applyFill="1" applyBorder="1" applyAlignment="1">
      <alignment horizontal="center" vertical="center"/>
    </xf>
    <xf numFmtId="4" fontId="3" fillId="5" borderId="23" xfId="0" applyNumberFormat="1" applyFont="1" applyFill="1" applyBorder="1" applyAlignment="1">
      <alignment horizontal="right" vertical="center"/>
    </xf>
    <xf numFmtId="0" fontId="3" fillId="3" borderId="9" xfId="2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0" fontId="3" fillId="3" borderId="21" xfId="2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right" vertical="center"/>
    </xf>
    <xf numFmtId="4" fontId="9" fillId="0" borderId="25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2" applyFont="1" applyFill="1" applyBorder="1" applyAlignment="1">
      <alignment horizontal="center" vertical="center"/>
    </xf>
    <xf numFmtId="4" fontId="11" fillId="5" borderId="26" xfId="0" applyNumberFormat="1" applyFont="1" applyFill="1" applyBorder="1" applyAlignment="1">
      <alignment horizontal="right" vertical="center"/>
    </xf>
    <xf numFmtId="4" fontId="11" fillId="5" borderId="4" xfId="0" applyNumberFormat="1" applyFont="1" applyFill="1" applyBorder="1" applyAlignment="1">
      <alignment horizontal="right" vertical="center"/>
    </xf>
    <xf numFmtId="4" fontId="3" fillId="5" borderId="26" xfId="0" applyNumberFormat="1" applyFont="1" applyFill="1" applyBorder="1" applyAlignment="1">
      <alignment horizontal="right" vertical="center"/>
    </xf>
    <xf numFmtId="9" fontId="3" fillId="5" borderId="4" xfId="0" applyNumberFormat="1" applyFont="1" applyFill="1" applyBorder="1" applyAlignment="1">
      <alignment horizontal="right" vertical="center"/>
    </xf>
    <xf numFmtId="4" fontId="9" fillId="5" borderId="19" xfId="0" applyNumberFormat="1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left" vertical="center" indent="3"/>
    </xf>
    <xf numFmtId="0" fontId="3" fillId="3" borderId="13" xfId="2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right" vertical="center"/>
    </xf>
    <xf numFmtId="4" fontId="3" fillId="3" borderId="11" xfId="0" applyNumberFormat="1" applyFont="1" applyFill="1" applyBorder="1" applyAlignment="1">
      <alignment horizontal="right" vertical="center"/>
    </xf>
    <xf numFmtId="9" fontId="3" fillId="0" borderId="13" xfId="0" applyNumberFormat="1" applyFont="1" applyFill="1" applyBorder="1" applyAlignment="1">
      <alignment horizontal="right" vertical="center"/>
    </xf>
    <xf numFmtId="4" fontId="9" fillId="0" borderId="15" xfId="0" applyNumberFormat="1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0" fontId="3" fillId="5" borderId="28" xfId="2" applyFont="1" applyFill="1" applyBorder="1" applyAlignment="1">
      <alignment horizontal="center" vertical="center"/>
    </xf>
    <xf numFmtId="4" fontId="3" fillId="5" borderId="27" xfId="0" applyNumberFormat="1" applyFont="1" applyFill="1" applyBorder="1" applyAlignment="1">
      <alignment horizontal="right" vertical="center"/>
    </xf>
    <xf numFmtId="4" fontId="3" fillId="5" borderId="29" xfId="0" applyNumberFormat="1" applyFont="1" applyFill="1" applyBorder="1" applyAlignment="1">
      <alignment horizontal="right" vertical="center"/>
    </xf>
    <xf numFmtId="9" fontId="3" fillId="5" borderId="28" xfId="0" applyNumberFormat="1" applyFont="1" applyFill="1" applyBorder="1" applyAlignment="1">
      <alignment horizontal="right" vertical="center"/>
    </xf>
    <xf numFmtId="4" fontId="9" fillId="5" borderId="29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 wrapText="1"/>
    </xf>
    <xf numFmtId="0" fontId="3" fillId="2" borderId="7" xfId="2" applyFont="1" applyFill="1" applyBorder="1" applyAlignment="1">
      <alignment horizontal="left" vertical="center" wrapText="1" indent="1"/>
    </xf>
    <xf numFmtId="0" fontId="3" fillId="2" borderId="7" xfId="2" applyFont="1" applyFill="1" applyBorder="1" applyAlignment="1">
      <alignment horizontal="left" vertical="center" wrapText="1" indent="3"/>
    </xf>
    <xf numFmtId="4" fontId="11" fillId="0" borderId="6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 indent="1"/>
    </xf>
    <xf numFmtId="4" fontId="3" fillId="0" borderId="23" xfId="0" applyNumberFormat="1" applyFont="1" applyFill="1" applyBorder="1" applyAlignment="1">
      <alignment horizontal="right" vertical="center"/>
    </xf>
    <xf numFmtId="4" fontId="3" fillId="5" borderId="20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 wrapText="1" indent="1"/>
    </xf>
    <xf numFmtId="9" fontId="3" fillId="5" borderId="20" xfId="0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3" xfId="2" applyFont="1" applyFill="1" applyBorder="1" applyAlignment="1">
      <alignment horizontal="center" vertical="center"/>
    </xf>
    <xf numFmtId="3" fontId="3" fillId="5" borderId="3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 wrapText="1"/>
    </xf>
    <xf numFmtId="3" fontId="3" fillId="5" borderId="3" xfId="2" applyNumberFormat="1" applyFont="1" applyFill="1" applyBorder="1" applyAlignment="1">
      <alignment horizontal="center" vertical="center"/>
    </xf>
    <xf numFmtId="4" fontId="3" fillId="5" borderId="19" xfId="0" applyNumberFormat="1" applyFont="1" applyFill="1" applyBorder="1" applyAlignment="1">
      <alignment horizontal="right" vertical="center"/>
    </xf>
    <xf numFmtId="3" fontId="3" fillId="3" borderId="32" xfId="0" applyNumberFormat="1" applyFont="1" applyFill="1" applyBorder="1" applyAlignment="1">
      <alignment vertical="center"/>
    </xf>
    <xf numFmtId="3" fontId="3" fillId="3" borderId="6" xfId="2" applyNumberFormat="1" applyFont="1" applyFill="1" applyBorder="1" applyAlignment="1">
      <alignment vertical="center"/>
    </xf>
    <xf numFmtId="3" fontId="3" fillId="3" borderId="8" xfId="2" applyNumberFormat="1" applyFont="1" applyFill="1" applyBorder="1" applyAlignment="1">
      <alignment horizontal="center" vertical="center"/>
    </xf>
    <xf numFmtId="3" fontId="3" fillId="3" borderId="6" xfId="2" applyNumberFormat="1" applyFont="1" applyFill="1" applyBorder="1" applyAlignment="1">
      <alignment horizontal="left" vertical="center" wrapText="1" indent="1"/>
    </xf>
    <xf numFmtId="3" fontId="3" fillId="6" borderId="6" xfId="2" applyNumberFormat="1" applyFont="1" applyFill="1" applyBorder="1" applyAlignment="1">
      <alignment vertical="center"/>
    </xf>
    <xf numFmtId="3" fontId="3" fillId="6" borderId="8" xfId="2" applyNumberFormat="1" applyFont="1" applyFill="1" applyBorder="1" applyAlignment="1">
      <alignment horizontal="center" vertical="center"/>
    </xf>
    <xf numFmtId="4" fontId="3" fillId="6" borderId="6" xfId="0" applyNumberFormat="1" applyFont="1" applyFill="1" applyBorder="1" applyAlignment="1">
      <alignment horizontal="right" vertical="center"/>
    </xf>
    <xf numFmtId="4" fontId="3" fillId="6" borderId="20" xfId="0" applyNumberFormat="1" applyFont="1" applyFill="1" applyBorder="1" applyAlignment="1">
      <alignment horizontal="right" vertical="center"/>
    </xf>
    <xf numFmtId="9" fontId="3" fillId="6" borderId="9" xfId="0" applyNumberFormat="1" applyFont="1" applyFill="1" applyBorder="1" applyAlignment="1">
      <alignment horizontal="right" vertical="center"/>
    </xf>
    <xf numFmtId="4" fontId="9" fillId="6" borderId="20" xfId="0" applyNumberFormat="1" applyFont="1" applyFill="1" applyBorder="1" applyAlignment="1">
      <alignment horizontal="center" vertical="center"/>
    </xf>
    <xf numFmtId="3" fontId="3" fillId="3" borderId="6" xfId="2" applyNumberFormat="1" applyFont="1" applyFill="1" applyBorder="1" applyAlignment="1">
      <alignment vertical="center" wrapText="1"/>
    </xf>
    <xf numFmtId="3" fontId="3" fillId="3" borderId="6" xfId="2" applyNumberFormat="1" applyFont="1" applyFill="1" applyBorder="1" applyAlignment="1">
      <alignment horizontal="left" vertical="center" indent="1"/>
    </xf>
    <xf numFmtId="3" fontId="3" fillId="3" borderId="6" xfId="0" applyNumberFormat="1" applyFont="1" applyFill="1" applyBorder="1" applyAlignment="1">
      <alignment vertical="center" wrapText="1"/>
    </xf>
    <xf numFmtId="3" fontId="3" fillId="5" borderId="32" xfId="0" applyNumberFormat="1" applyFont="1" applyFill="1" applyBorder="1" applyAlignment="1">
      <alignment vertical="center"/>
    </xf>
    <xf numFmtId="3" fontId="3" fillId="5" borderId="6" xfId="0" applyNumberFormat="1" applyFont="1" applyFill="1" applyBorder="1" applyAlignment="1">
      <alignment vertical="center" wrapText="1"/>
    </xf>
    <xf numFmtId="3" fontId="3" fillId="5" borderId="8" xfId="2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right" vertical="center"/>
    </xf>
    <xf numFmtId="3" fontId="3" fillId="6" borderId="6" xfId="0" applyNumberFormat="1" applyFont="1" applyFill="1" applyBorder="1" applyAlignment="1">
      <alignment vertical="center" wrapText="1"/>
    </xf>
    <xf numFmtId="3" fontId="3" fillId="6" borderId="6" xfId="2" applyNumberFormat="1" applyFont="1" applyFill="1" applyBorder="1" applyAlignment="1">
      <alignment horizontal="left" vertical="center" wrapText="1" indent="1"/>
    </xf>
    <xf numFmtId="3" fontId="3" fillId="6" borderId="6" xfId="2" applyNumberFormat="1" applyFont="1" applyFill="1" applyBorder="1" applyAlignment="1">
      <alignment horizontal="left" vertical="center" wrapText="1" indent="2"/>
    </xf>
    <xf numFmtId="3" fontId="3" fillId="3" borderId="6" xfId="2" applyNumberFormat="1" applyFont="1" applyFill="1" applyBorder="1" applyAlignment="1">
      <alignment horizontal="left" vertical="center" wrapText="1" indent="2"/>
    </xf>
    <xf numFmtId="3" fontId="3" fillId="0" borderId="6" xfId="0" applyNumberFormat="1" applyFont="1" applyFill="1" applyBorder="1" applyAlignment="1">
      <alignment vertical="center" wrapText="1"/>
    </xf>
    <xf numFmtId="3" fontId="3" fillId="0" borderId="8" xfId="2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left" vertical="center" wrapText="1" indent="1"/>
    </xf>
    <xf numFmtId="0" fontId="3" fillId="7" borderId="0" xfId="2" applyFont="1" applyFill="1" applyAlignment="1">
      <alignment vertical="center"/>
    </xf>
    <xf numFmtId="4" fontId="3" fillId="6" borderId="9" xfId="0" applyNumberFormat="1" applyFont="1" applyFill="1" applyBorder="1" applyAlignment="1">
      <alignment horizontal="right" vertical="center"/>
    </xf>
    <xf numFmtId="3" fontId="3" fillId="2" borderId="6" xfId="2" applyNumberFormat="1" applyFont="1" applyFill="1" applyBorder="1" applyAlignment="1">
      <alignment horizontal="left" vertical="center" wrapText="1" indent="1"/>
    </xf>
    <xf numFmtId="4" fontId="3" fillId="6" borderId="20" xfId="0" applyNumberFormat="1" applyFont="1" applyFill="1" applyBorder="1" applyAlignment="1">
      <alignment horizontal="center" vertical="center"/>
    </xf>
    <xf numFmtId="3" fontId="3" fillId="2" borderId="8" xfId="2" applyNumberFormat="1" applyFont="1" applyFill="1" applyBorder="1" applyAlignment="1">
      <alignment horizontal="center" vertical="center"/>
    </xf>
    <xf numFmtId="0" fontId="3" fillId="0" borderId="0" xfId="2" quotePrefix="1" applyFont="1" applyFill="1" applyAlignment="1">
      <alignment vertical="center"/>
    </xf>
    <xf numFmtId="4" fontId="11" fillId="6" borderId="6" xfId="0" applyNumberFormat="1" applyFont="1" applyFill="1" applyBorder="1" applyAlignment="1">
      <alignment horizontal="right" vertical="center"/>
    </xf>
    <xf numFmtId="3" fontId="3" fillId="5" borderId="33" xfId="0" applyNumberFormat="1" applyFont="1" applyFill="1" applyBorder="1" applyAlignment="1">
      <alignment vertical="center"/>
    </xf>
    <xf numFmtId="3" fontId="3" fillId="5" borderId="11" xfId="0" applyNumberFormat="1" applyFont="1" applyFill="1" applyBorder="1" applyAlignment="1">
      <alignment vertical="center" wrapText="1"/>
    </xf>
    <xf numFmtId="3" fontId="3" fillId="5" borderId="34" xfId="2" applyNumberFormat="1" applyFont="1" applyFill="1" applyBorder="1" applyAlignment="1">
      <alignment horizontal="center" vertical="center"/>
    </xf>
    <xf numFmtId="4" fontId="3" fillId="5" borderId="11" xfId="0" applyNumberFormat="1" applyFont="1" applyFill="1" applyBorder="1" applyAlignment="1">
      <alignment horizontal="right" vertical="center"/>
    </xf>
    <xf numFmtId="4" fontId="3" fillId="5" borderId="13" xfId="0" applyNumberFormat="1" applyFont="1" applyFill="1" applyBorder="1" applyAlignment="1">
      <alignment horizontal="right" vertical="center"/>
    </xf>
    <xf numFmtId="4" fontId="9" fillId="5" borderId="15" xfId="0" applyNumberFormat="1" applyFont="1" applyFill="1" applyBorder="1" applyAlignment="1">
      <alignment horizontal="center" vertical="center"/>
    </xf>
    <xf numFmtId="4" fontId="3" fillId="0" borderId="0" xfId="2" applyNumberFormat="1" applyFont="1" applyFill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vertical="center" wrapText="1"/>
    </xf>
    <xf numFmtId="4" fontId="11" fillId="5" borderId="27" xfId="0" applyNumberFormat="1" applyFont="1" applyFill="1" applyBorder="1" applyAlignment="1">
      <alignment horizontal="right" vertical="center"/>
    </xf>
    <xf numFmtId="4" fontId="3" fillId="5" borderId="28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vertical="center"/>
    </xf>
    <xf numFmtId="3" fontId="3" fillId="6" borderId="7" xfId="0" applyNumberFormat="1" applyFont="1" applyFill="1" applyBorder="1" applyAlignment="1">
      <alignment vertical="center" wrapText="1"/>
    </xf>
    <xf numFmtId="3" fontId="3" fillId="3" borderId="7" xfId="2" applyNumberFormat="1" applyFont="1" applyFill="1" applyBorder="1" applyAlignment="1">
      <alignment horizontal="left" vertical="center" wrapText="1" indent="1"/>
    </xf>
    <xf numFmtId="3" fontId="3" fillId="3" borderId="7" xfId="2" applyNumberFormat="1" applyFont="1" applyFill="1" applyBorder="1" applyAlignment="1">
      <alignment horizontal="left" vertical="center" wrapText="1" indent="2"/>
    </xf>
    <xf numFmtId="3" fontId="3" fillId="3" borderId="7" xfId="0" applyNumberFormat="1" applyFont="1" applyFill="1" applyBorder="1" applyAlignment="1">
      <alignment horizontal="left" vertical="center" wrapText="1" indent="3"/>
    </xf>
    <xf numFmtId="3" fontId="3" fillId="6" borderId="7" xfId="2" applyNumberFormat="1" applyFont="1" applyFill="1" applyBorder="1" applyAlignment="1">
      <alignment horizontal="left" vertical="center" wrapText="1" indent="1"/>
    </xf>
    <xf numFmtId="3" fontId="3" fillId="6" borderId="7" xfId="2" applyNumberFormat="1" applyFont="1" applyFill="1" applyBorder="1" applyAlignment="1">
      <alignment horizontal="left" vertical="center" wrapText="1" indent="2"/>
    </xf>
    <xf numFmtId="4" fontId="11" fillId="6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/>
    </xf>
    <xf numFmtId="9" fontId="3" fillId="6" borderId="6" xfId="0" applyNumberFormat="1" applyFont="1" applyFill="1" applyBorder="1" applyAlignment="1">
      <alignment horizontal="right" vertical="center"/>
    </xf>
    <xf numFmtId="9" fontId="3" fillId="6" borderId="20" xfId="0" applyNumberFormat="1" applyFont="1" applyFill="1" applyBorder="1" applyAlignment="1">
      <alignment horizontal="right" vertical="center"/>
    </xf>
    <xf numFmtId="10" fontId="3" fillId="6" borderId="6" xfId="0" applyNumberFormat="1" applyFont="1" applyFill="1" applyBorder="1" applyAlignment="1">
      <alignment horizontal="right" vertical="center"/>
    </xf>
    <xf numFmtId="3" fontId="3" fillId="3" borderId="7" xfId="2" applyNumberFormat="1" applyFont="1" applyFill="1" applyBorder="1" applyAlignment="1">
      <alignment horizontal="left" vertical="center" indent="1"/>
    </xf>
    <xf numFmtId="3" fontId="3" fillId="6" borderId="7" xfId="2" applyNumberFormat="1" applyFont="1" applyFill="1" applyBorder="1" applyAlignment="1">
      <alignment horizontal="left" vertical="center" indent="1"/>
    </xf>
    <xf numFmtId="10" fontId="9" fillId="6" borderId="20" xfId="0" applyNumberFormat="1" applyFont="1" applyFill="1" applyBorder="1" applyAlignment="1">
      <alignment horizontal="center" vertical="center"/>
    </xf>
    <xf numFmtId="3" fontId="3" fillId="3" borderId="7" xfId="2" applyNumberFormat="1" applyFont="1" applyFill="1" applyBorder="1" applyAlignment="1">
      <alignment horizontal="left" vertical="center" indent="2"/>
    </xf>
    <xf numFmtId="3" fontId="3" fillId="3" borderId="11" xfId="0" applyNumberFormat="1" applyFont="1" applyFill="1" applyBorder="1" applyAlignment="1">
      <alignment vertical="center"/>
    </xf>
    <xf numFmtId="3" fontId="3" fillId="3" borderId="12" xfId="2" applyNumberFormat="1" applyFont="1" applyFill="1" applyBorder="1" applyAlignment="1">
      <alignment horizontal="left" vertical="center" indent="2"/>
    </xf>
    <xf numFmtId="3" fontId="3" fillId="0" borderId="34" xfId="2" applyNumberFormat="1" applyFont="1" applyFill="1" applyBorder="1" applyAlignment="1">
      <alignment horizontal="center" vertical="center"/>
    </xf>
    <xf numFmtId="3" fontId="3" fillId="5" borderId="27" xfId="0" applyNumberFormat="1" applyFont="1" applyFill="1" applyBorder="1" applyAlignment="1">
      <alignment vertical="center"/>
    </xf>
    <xf numFmtId="3" fontId="3" fillId="5" borderId="22" xfId="0" applyNumberFormat="1" applyFont="1" applyFill="1" applyBorder="1" applyAlignment="1">
      <alignment vertical="center" wrapText="1"/>
    </xf>
    <xf numFmtId="3" fontId="3" fillId="5" borderId="28" xfId="2" applyNumberFormat="1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vertical="center" wrapText="1"/>
    </xf>
    <xf numFmtId="3" fontId="3" fillId="0" borderId="9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3" fontId="3" fillId="0" borderId="7" xfId="2" applyNumberFormat="1" applyFont="1" applyFill="1" applyBorder="1" applyAlignment="1">
      <alignment horizontal="left" vertical="center" wrapText="1" indent="1"/>
    </xf>
    <xf numFmtId="3" fontId="3" fillId="5" borderId="28" xfId="2" applyNumberFormat="1" applyFont="1" applyFill="1" applyBorder="1" applyAlignment="1">
      <alignment horizontal="center" vertical="center"/>
    </xf>
    <xf numFmtId="4" fontId="3" fillId="5" borderId="27" xfId="0" applyNumberFormat="1" applyFont="1" applyFill="1" applyBorder="1" applyAlignment="1">
      <alignment horizontal="center" vertical="center"/>
    </xf>
    <xf numFmtId="4" fontId="3" fillId="5" borderId="28" xfId="0" applyNumberFormat="1" applyFont="1" applyFill="1" applyBorder="1" applyAlignment="1">
      <alignment horizontal="center" vertical="center"/>
    </xf>
    <xf numFmtId="3" fontId="3" fillId="6" borderId="9" xfId="2" applyNumberFormat="1" applyFont="1" applyFill="1" applyBorder="1" applyAlignment="1">
      <alignment horizontal="center" vertical="center"/>
    </xf>
    <xf numFmtId="4" fontId="9" fillId="6" borderId="6" xfId="0" applyNumberFormat="1" applyFont="1" applyFill="1" applyBorder="1" applyAlignment="1">
      <alignment horizontal="right" vertical="center"/>
    </xf>
    <xf numFmtId="4" fontId="9" fillId="0" borderId="6" xfId="0" applyNumberFormat="1" applyFont="1" applyFill="1" applyBorder="1" applyAlignment="1">
      <alignment horizontal="right" vertical="center"/>
    </xf>
    <xf numFmtId="3" fontId="3" fillId="0" borderId="7" xfId="2" applyNumberFormat="1" applyFont="1" applyFill="1" applyBorder="1" applyAlignment="1">
      <alignment horizontal="left" vertical="center" indent="2"/>
    </xf>
    <xf numFmtId="3" fontId="3" fillId="6" borderId="7" xfId="2" applyNumberFormat="1" applyFont="1" applyFill="1" applyBorder="1" applyAlignment="1">
      <alignment horizontal="left" vertical="center" indent="2"/>
    </xf>
    <xf numFmtId="3" fontId="3" fillId="0" borderId="7" xfId="2" applyNumberFormat="1" applyFont="1" applyFill="1" applyBorder="1" applyAlignment="1">
      <alignment horizontal="left" vertical="center" indent="1"/>
    </xf>
    <xf numFmtId="3" fontId="9" fillId="6" borderId="9" xfId="2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vertical="center"/>
    </xf>
    <xf numFmtId="3" fontId="3" fillId="5" borderId="7" xfId="0" applyNumberFormat="1" applyFont="1" applyFill="1" applyBorder="1" applyAlignment="1">
      <alignment vertical="center" wrapText="1"/>
    </xf>
    <xf numFmtId="3" fontId="3" fillId="5" borderId="9" xfId="2" applyNumberFormat="1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3" fontId="3" fillId="5" borderId="24" xfId="0" applyNumberFormat="1" applyFont="1" applyFill="1" applyBorder="1" applyAlignment="1">
      <alignment vertical="center"/>
    </xf>
    <xf numFmtId="3" fontId="3" fillId="5" borderId="35" xfId="0" applyNumberFormat="1" applyFont="1" applyFill="1" applyBorder="1" applyAlignment="1">
      <alignment vertical="center" wrapText="1"/>
    </xf>
    <xf numFmtId="3" fontId="3" fillId="5" borderId="21" xfId="2" applyNumberFormat="1" applyFont="1" applyFill="1" applyBorder="1" applyAlignment="1">
      <alignment horizontal="center" vertical="center"/>
    </xf>
    <xf numFmtId="4" fontId="3" fillId="5" borderId="21" xfId="1" applyNumberFormat="1" applyFont="1" applyFill="1" applyBorder="1" applyAlignment="1">
      <alignment horizontal="right" vertical="center"/>
    </xf>
    <xf numFmtId="4" fontId="3" fillId="5" borderId="25" xfId="1" applyNumberFormat="1" applyFont="1" applyFill="1" applyBorder="1" applyAlignment="1">
      <alignment horizontal="center" vertical="center"/>
    </xf>
    <xf numFmtId="3" fontId="3" fillId="2" borderId="37" xfId="2" applyNumberFormat="1" applyFont="1" applyFill="1" applyBorder="1" applyAlignment="1">
      <alignment horizontal="center" vertical="center" wrapText="1"/>
    </xf>
    <xf numFmtId="4" fontId="3" fillId="2" borderId="29" xfId="2" applyNumberFormat="1" applyFont="1" applyFill="1" applyBorder="1" applyAlignment="1">
      <alignment horizontal="center" vertical="center" wrapText="1"/>
    </xf>
    <xf numFmtId="3" fontId="3" fillId="0" borderId="4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right" vertical="center" wrapText="1"/>
    </xf>
    <xf numFmtId="4" fontId="3" fillId="0" borderId="4" xfId="2" applyNumberFormat="1" applyFont="1" applyFill="1" applyBorder="1" applyAlignment="1">
      <alignment horizontal="right" vertical="center" wrapText="1"/>
    </xf>
    <xf numFmtId="4" fontId="3" fillId="0" borderId="28" xfId="2" applyNumberFormat="1" applyFont="1" applyFill="1" applyBorder="1" applyAlignment="1">
      <alignment horizontal="right" vertical="center" wrapText="1"/>
    </xf>
    <xf numFmtId="4" fontId="3" fillId="0" borderId="29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/>
    <xf numFmtId="3" fontId="3" fillId="5" borderId="7" xfId="0" applyNumberFormat="1" applyFont="1" applyFill="1" applyBorder="1" applyAlignment="1">
      <alignment vertical="center"/>
    </xf>
    <xf numFmtId="4" fontId="3" fillId="5" borderId="20" xfId="2" applyNumberFormat="1" applyFont="1" applyFill="1" applyBorder="1" applyAlignment="1">
      <alignment horizontal="right" vertical="center" wrapText="1"/>
    </xf>
    <xf numFmtId="4" fontId="3" fillId="5" borderId="20" xfId="2" applyNumberFormat="1" applyFont="1" applyFill="1" applyBorder="1" applyAlignment="1">
      <alignment horizontal="center" vertical="center" wrapText="1"/>
    </xf>
    <xf numFmtId="4" fontId="3" fillId="5" borderId="6" xfId="2" applyNumberFormat="1" applyFont="1" applyFill="1" applyBorder="1" applyAlignment="1">
      <alignment horizontal="right" vertical="center" wrapText="1"/>
    </xf>
    <xf numFmtId="4" fontId="3" fillId="0" borderId="6" xfId="2" applyNumberFormat="1" applyFont="1" applyFill="1" applyBorder="1" applyAlignment="1">
      <alignment horizontal="right" vertical="center" wrapText="1"/>
    </xf>
    <xf numFmtId="4" fontId="3" fillId="0" borderId="9" xfId="2" applyNumberFormat="1" applyFont="1" applyFill="1" applyBorder="1" applyAlignment="1">
      <alignment horizontal="right" vertical="center" wrapText="1"/>
    </xf>
    <xf numFmtId="4" fontId="3" fillId="0" borderId="20" xfId="2" applyNumberFormat="1" applyFont="1" applyFill="1" applyBorder="1" applyAlignment="1">
      <alignment horizontal="center" vertical="center" wrapText="1"/>
    </xf>
    <xf numFmtId="3" fontId="3" fillId="0" borderId="7" xfId="2" applyNumberFormat="1" applyFont="1" applyFill="1" applyBorder="1" applyAlignment="1">
      <alignment horizontal="left" vertical="center" wrapText="1" indent="2"/>
    </xf>
    <xf numFmtId="4" fontId="3" fillId="0" borderId="6" xfId="2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left" vertical="center" wrapText="1" indent="3"/>
    </xf>
    <xf numFmtId="4" fontId="3" fillId="6" borderId="6" xfId="2" applyNumberFormat="1" applyFont="1" applyFill="1" applyBorder="1" applyAlignment="1">
      <alignment horizontal="right" vertical="center" wrapText="1"/>
    </xf>
    <xf numFmtId="4" fontId="3" fillId="6" borderId="9" xfId="2" applyNumberFormat="1" applyFont="1" applyFill="1" applyBorder="1" applyAlignment="1">
      <alignment horizontal="right" vertical="center" wrapText="1"/>
    </xf>
    <xf numFmtId="4" fontId="3" fillId="6" borderId="20" xfId="2" applyNumberFormat="1" applyFont="1" applyFill="1" applyBorder="1" applyAlignment="1">
      <alignment horizontal="center" vertical="center" wrapText="1"/>
    </xf>
    <xf numFmtId="4" fontId="3" fillId="6" borderId="6" xfId="2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left" vertical="center" wrapText="1" indent="4"/>
    </xf>
    <xf numFmtId="3" fontId="3" fillId="6" borderId="7" xfId="0" applyNumberFormat="1" applyFont="1" applyFill="1" applyBorder="1" applyAlignment="1">
      <alignment horizontal="left" vertical="center" wrapText="1" indent="3"/>
    </xf>
    <xf numFmtId="3" fontId="3" fillId="6" borderId="7" xfId="0" applyNumberFormat="1" applyFont="1" applyFill="1" applyBorder="1" applyAlignment="1">
      <alignment horizontal="left" vertical="center" wrapText="1" indent="4"/>
    </xf>
    <xf numFmtId="3" fontId="3" fillId="0" borderId="7" xfId="2" applyNumberFormat="1" applyFont="1" applyFill="1" applyBorder="1" applyAlignment="1">
      <alignment horizontal="left" vertical="center" indent="3"/>
    </xf>
    <xf numFmtId="4" fontId="3" fillId="6" borderId="20" xfId="2" applyNumberFormat="1" applyFont="1" applyFill="1" applyBorder="1" applyAlignment="1">
      <alignment horizontal="right" vertical="center" wrapText="1"/>
    </xf>
    <xf numFmtId="3" fontId="3" fillId="6" borderId="7" xfId="2" applyNumberFormat="1" applyFont="1" applyFill="1" applyBorder="1" applyAlignment="1">
      <alignment vertical="center" wrapText="1"/>
    </xf>
    <xf numFmtId="3" fontId="3" fillId="0" borderId="7" xfId="0" applyNumberFormat="1" applyFont="1" applyFill="1" applyBorder="1" applyAlignment="1">
      <alignment horizontal="left" vertical="center" wrapText="1" indent="2"/>
    </xf>
    <xf numFmtId="3" fontId="3" fillId="0" borderId="7" xfId="2" applyNumberFormat="1" applyFont="1" applyFill="1" applyBorder="1" applyAlignment="1">
      <alignment vertical="center" wrapText="1"/>
    </xf>
    <xf numFmtId="0" fontId="12" fillId="0" borderId="0" xfId="3" applyFont="1" applyFill="1" applyAlignment="1">
      <alignment vertical="center" wrapText="1"/>
    </xf>
    <xf numFmtId="0" fontId="13" fillId="0" borderId="0" xfId="4" applyFont="1" applyFill="1" applyAlignment="1">
      <alignment vertical="center"/>
    </xf>
    <xf numFmtId="3" fontId="3" fillId="5" borderId="44" xfId="2" applyNumberFormat="1" applyFont="1" applyFill="1" applyBorder="1" applyAlignment="1">
      <alignment horizontal="center" vertical="center"/>
    </xf>
    <xf numFmtId="4" fontId="3" fillId="5" borderId="11" xfId="2" applyNumberFormat="1" applyFont="1" applyFill="1" applyBorder="1" applyAlignment="1">
      <alignment horizontal="right" vertical="center" wrapText="1"/>
    </xf>
    <xf numFmtId="4" fontId="3" fillId="5" borderId="13" xfId="2" applyNumberFormat="1" applyFont="1" applyFill="1" applyBorder="1" applyAlignment="1">
      <alignment horizontal="right" vertical="center" wrapText="1"/>
    </xf>
    <xf numFmtId="4" fontId="3" fillId="5" borderId="25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4" fontId="3" fillId="5" borderId="4" xfId="2" applyNumberFormat="1" applyFont="1" applyFill="1" applyBorder="1" applyAlignment="1">
      <alignment horizontal="right" vertical="center" wrapText="1"/>
    </xf>
    <xf numFmtId="4" fontId="3" fillId="5" borderId="19" xfId="2" applyNumberFormat="1" applyFont="1" applyFill="1" applyBorder="1" applyAlignment="1">
      <alignment horizontal="center" vertical="center"/>
    </xf>
    <xf numFmtId="3" fontId="9" fillId="6" borderId="44" xfId="2" applyNumberFormat="1" applyFont="1" applyFill="1" applyBorder="1" applyAlignment="1">
      <alignment horizontal="center" vertical="center"/>
    </xf>
    <xf numFmtId="4" fontId="3" fillId="6" borderId="20" xfId="2" applyNumberFormat="1" applyFont="1" applyFill="1" applyBorder="1" applyAlignment="1">
      <alignment horizontal="center" vertical="center"/>
    </xf>
    <xf numFmtId="3" fontId="9" fillId="6" borderId="8" xfId="2" applyNumberFormat="1" applyFont="1" applyFill="1" applyBorder="1" applyAlignment="1">
      <alignment horizontal="center" vertical="center"/>
    </xf>
    <xf numFmtId="4" fontId="11" fillId="6" borderId="6" xfId="2" applyNumberFormat="1" applyFont="1" applyFill="1" applyBorder="1" applyAlignment="1">
      <alignment horizontal="right" vertical="center" wrapText="1"/>
    </xf>
    <xf numFmtId="4" fontId="11" fillId="6" borderId="9" xfId="2" applyNumberFormat="1" applyFont="1" applyFill="1" applyBorder="1" applyAlignment="1">
      <alignment horizontal="right" vertical="center" wrapText="1"/>
    </xf>
    <xf numFmtId="4" fontId="3" fillId="6" borderId="9" xfId="2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center" vertical="center" wrapText="1"/>
    </xf>
    <xf numFmtId="3" fontId="3" fillId="0" borderId="44" xfId="2" applyNumberFormat="1" applyFont="1" applyFill="1" applyBorder="1" applyAlignment="1">
      <alignment horizontal="center" vertical="center"/>
    </xf>
    <xf numFmtId="3" fontId="3" fillId="3" borderId="11" xfId="2" applyNumberFormat="1" applyFont="1" applyFill="1" applyBorder="1" applyAlignment="1">
      <alignment vertical="center"/>
    </xf>
    <xf numFmtId="3" fontId="3" fillId="0" borderId="12" xfId="2" applyNumberFormat="1" applyFont="1" applyFill="1" applyBorder="1" applyAlignment="1">
      <alignment horizontal="left" vertical="center" wrapText="1" indent="1"/>
    </xf>
    <xf numFmtId="4" fontId="3" fillId="0" borderId="11" xfId="2" applyNumberFormat="1" applyFont="1" applyFill="1" applyBorder="1" applyAlignment="1">
      <alignment horizontal="right" vertical="center" wrapText="1"/>
    </xf>
    <xf numFmtId="4" fontId="3" fillId="0" borderId="13" xfId="2" applyNumberFormat="1" applyFont="1" applyFill="1" applyBorder="1" applyAlignment="1">
      <alignment horizontal="right" vertical="center"/>
    </xf>
    <xf numFmtId="4" fontId="3" fillId="0" borderId="15" xfId="2" applyNumberFormat="1" applyFont="1" applyFill="1" applyBorder="1" applyAlignment="1">
      <alignment horizontal="center" vertical="center"/>
    </xf>
    <xf numFmtId="49" fontId="2" fillId="3" borderId="45" xfId="2" applyNumberFormat="1" applyFont="1" applyFill="1" applyBorder="1" applyAlignment="1">
      <alignment horizontal="left" vertical="center"/>
    </xf>
    <xf numFmtId="0" fontId="3" fillId="0" borderId="0" xfId="2" applyNumberFormat="1" applyFont="1" applyFill="1" applyAlignment="1">
      <alignment horizontal="left" vertical="top" wrapText="1"/>
    </xf>
    <xf numFmtId="0" fontId="3" fillId="0" borderId="0" xfId="2" applyNumberFormat="1" applyFont="1" applyFill="1" applyAlignment="1">
      <alignment horizontal="left" vertical="top"/>
    </xf>
    <xf numFmtId="49" fontId="3" fillId="3" borderId="0" xfId="2" applyNumberFormat="1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3" fontId="3" fillId="0" borderId="26" xfId="2" applyNumberFormat="1" applyFont="1" applyFill="1" applyBorder="1" applyAlignment="1">
      <alignment vertical="center" wrapText="1"/>
    </xf>
    <xf numFmtId="3" fontId="3" fillId="0" borderId="42" xfId="2" applyNumberFormat="1" applyFont="1" applyFill="1" applyBorder="1" applyAlignment="1">
      <alignment vertical="center" wrapText="1"/>
    </xf>
    <xf numFmtId="49" fontId="3" fillId="0" borderId="0" xfId="2" applyNumberFormat="1" applyFont="1" applyFill="1" applyAlignment="1">
      <alignment horizontal="left" vertical="center"/>
    </xf>
    <xf numFmtId="49" fontId="3" fillId="0" borderId="0" xfId="2" applyNumberFormat="1" applyFont="1" applyFill="1" applyAlignment="1">
      <alignment horizontal="left" vertical="center" wrapText="1"/>
    </xf>
    <xf numFmtId="0" fontId="3" fillId="0" borderId="0" xfId="2" applyNumberFormat="1" applyFont="1" applyFill="1" applyAlignment="1">
      <alignment horizontal="left" vertical="top" wrapText="1"/>
    </xf>
    <xf numFmtId="4" fontId="3" fillId="2" borderId="5" xfId="2" applyNumberFormat="1" applyFont="1" applyFill="1" applyBorder="1" applyAlignment="1">
      <alignment horizontal="center" vertical="center" wrapText="1"/>
    </xf>
    <xf numFmtId="4" fontId="3" fillId="2" borderId="10" xfId="2" applyNumberFormat="1" applyFont="1" applyFill="1" applyBorder="1" applyAlignment="1">
      <alignment horizontal="center" vertical="center" wrapText="1"/>
    </xf>
    <xf numFmtId="49" fontId="8" fillId="4" borderId="16" xfId="2" applyNumberFormat="1" applyFont="1" applyFill="1" applyBorder="1" applyAlignment="1">
      <alignment horizontal="center" vertical="center"/>
    </xf>
    <xf numFmtId="49" fontId="8" fillId="4" borderId="17" xfId="2" applyNumberFormat="1" applyFont="1" applyFill="1" applyBorder="1" applyAlignment="1">
      <alignment horizontal="center" vertical="center"/>
    </xf>
    <xf numFmtId="49" fontId="8" fillId="4" borderId="30" xfId="2" applyNumberFormat="1" applyFont="1" applyFill="1" applyBorder="1" applyAlignment="1">
      <alignment horizontal="center" vertical="center"/>
    </xf>
    <xf numFmtId="49" fontId="8" fillId="4" borderId="18" xfId="2" applyNumberFormat="1" applyFont="1" applyFill="1" applyBorder="1" applyAlignment="1">
      <alignment horizontal="center" vertical="center"/>
    </xf>
    <xf numFmtId="3" fontId="8" fillId="4" borderId="16" xfId="2" applyNumberFormat="1" applyFont="1" applyFill="1" applyBorder="1" applyAlignment="1">
      <alignment vertical="center"/>
    </xf>
    <xf numFmtId="3" fontId="8" fillId="4" borderId="17" xfId="2" applyNumberFormat="1" applyFont="1" applyFill="1" applyBorder="1" applyAlignment="1">
      <alignment vertical="center"/>
    </xf>
    <xf numFmtId="3" fontId="8" fillId="4" borderId="18" xfId="2" applyNumberFormat="1" applyFont="1" applyFill="1" applyBorder="1" applyAlignment="1">
      <alignment vertical="center"/>
    </xf>
    <xf numFmtId="3" fontId="3" fillId="4" borderId="36" xfId="2" applyNumberFormat="1" applyFont="1" applyFill="1" applyBorder="1" applyAlignment="1">
      <alignment vertical="center" wrapText="1"/>
    </xf>
    <xf numFmtId="3" fontId="3" fillId="4" borderId="30" xfId="2" applyNumberFormat="1" applyFont="1" applyFill="1" applyBorder="1" applyAlignment="1">
      <alignment vertical="center" wrapText="1"/>
    </xf>
    <xf numFmtId="3" fontId="3" fillId="4" borderId="37" xfId="2" applyNumberFormat="1" applyFont="1" applyFill="1" applyBorder="1" applyAlignment="1">
      <alignment vertical="center" wrapText="1"/>
    </xf>
    <xf numFmtId="3" fontId="3" fillId="4" borderId="38" xfId="2" applyNumberFormat="1" applyFont="1" applyFill="1" applyBorder="1" applyAlignment="1">
      <alignment vertical="center" wrapText="1"/>
    </xf>
    <xf numFmtId="3" fontId="3" fillId="4" borderId="39" xfId="2" applyNumberFormat="1" applyFont="1" applyFill="1" applyBorder="1" applyAlignment="1">
      <alignment vertical="center" wrapText="1"/>
    </xf>
    <xf numFmtId="3" fontId="3" fillId="4" borderId="40" xfId="2" applyNumberFormat="1" applyFont="1" applyFill="1" applyBorder="1" applyAlignment="1">
      <alignment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3" fontId="5" fillId="3" borderId="6" xfId="2" applyNumberFormat="1" applyFont="1" applyFill="1" applyBorder="1" applyAlignment="1">
      <alignment horizontal="center" vertical="center" wrapText="1"/>
    </xf>
    <xf numFmtId="3" fontId="5" fillId="0" borderId="41" xfId="2" applyNumberFormat="1" applyFont="1" applyFill="1" applyBorder="1" applyAlignment="1">
      <alignment horizontal="center" vertical="center" wrapText="1"/>
    </xf>
    <xf numFmtId="3" fontId="5" fillId="0" borderId="22" xfId="2" applyNumberFormat="1" applyFont="1" applyFill="1" applyBorder="1" applyAlignment="1">
      <alignment horizontal="center" vertical="center" wrapText="1"/>
    </xf>
    <xf numFmtId="3" fontId="5" fillId="0" borderId="4" xfId="2" applyNumberFormat="1" applyFont="1" applyFill="1" applyBorder="1" applyAlignment="1">
      <alignment horizontal="center" vertical="center" wrapText="1"/>
    </xf>
    <xf numFmtId="3" fontId="5" fillId="0" borderId="9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3" fontId="3" fillId="2" borderId="4" xfId="2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3" fillId="0" borderId="0" xfId="2" applyFont="1" applyFill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 2" xfId="2"/>
    <cellStyle name="Обычный 8" xfId="3"/>
    <cellStyle name="Обычный_Формат МЭ  - (кор  08 09 2010)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/ECONOMIST/&#1055;&#1083;&#1072;&#1085;&#1086;&#1074;&#1086;-&#1101;&#1082;&#1086;&#1085;&#1086;&#1084;&#1080;&#1095;&#1077;&#1089;&#1082;&#1080;&#1081;%20&#1086;&#1090;&#1076;&#1077;&#1083;/&#1041;&#1044;&#1056;/2022/&#1060;&#1072;&#1082;&#1090;/&#1060;&#1048;&#1053;&#1040;&#1053;&#1057;&#1054;&#1042;&#1067;&#1049;%20&#1055;&#1051;&#1040;&#1053;%20&#1085;&#1072;%202022%20&#1075;&#1086;&#1076;%20(&#1089;%20&#1087;&#1086;&#1082;&#1074;&#1072;&#1088;&#1090;&#1072;&#1083;&#1100;&#1085;&#1086;&#1081;%20&#1088;&#1072;&#1079;&#1073;&#1080;&#1074;&#1082;&#1086;&#1081;)_&#1087;&#1086;&#1076;&#1088;&#1086;&#1073;&#1085;&#1099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2;&#1091;&#1084;&#1077;&#1085;&#1090;&#1099;%20&#1074;%20&#1044;&#1058;&#1056;/&#1055;&#1088;&#1080;&#1083;%208%20&#1082;%20&#1055;&#1088;%20&#8470;114%20&#1079;&#1072;%202%20&#1082;&#1074;%202022%20&#1075;(&#1080;&#1089;&#1087;&#1088;&#1072;&#107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движная энергетика 1"/>
      <sheetName val="ФЭМ"/>
      <sheetName val="Лист1"/>
      <sheetName val="проч"/>
      <sheetName val="Росэнергоатом"/>
    </sheetNames>
    <sheetDataSet>
      <sheetData sheetId="0"/>
      <sheetData sheetId="1">
        <row r="101">
          <cell r="P101">
            <v>3.5434219200000001</v>
          </cell>
          <cell r="Q101">
            <v>10.535552139999998</v>
          </cell>
        </row>
        <row r="191">
          <cell r="P191">
            <v>131.89075299999999</v>
          </cell>
          <cell r="Q191">
            <v>59.506866189999997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8 2 кв."/>
    </sheetNames>
    <sheetDataSet>
      <sheetData sheetId="0">
        <row r="26">
          <cell r="D26">
            <v>28.3926315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T463"/>
  <sheetViews>
    <sheetView tabSelected="1" view="pageBreakPreview" topLeftCell="A345" zoomScale="86" zoomScaleNormal="95" zoomScaleSheetLayoutView="86" workbookViewId="0">
      <selection activeCell="F354" sqref="F354"/>
    </sheetView>
  </sheetViews>
  <sheetFormatPr defaultColWidth="10.28515625" defaultRowHeight="15" x14ac:dyDescent="0.25"/>
  <cols>
    <col min="1" max="1" width="10.28515625" style="1"/>
    <col min="2" max="2" width="10.140625" style="266" customWidth="1"/>
    <col min="3" max="3" width="85.28515625" style="3" customWidth="1"/>
    <col min="4" max="4" width="16.5703125" style="4" customWidth="1"/>
    <col min="5" max="5" width="12.7109375" style="5" customWidth="1"/>
    <col min="6" max="6" width="13.5703125" style="5" customWidth="1"/>
    <col min="7" max="9" width="12.7109375" style="5" customWidth="1"/>
    <col min="10" max="10" width="5.85546875" style="1" customWidth="1"/>
    <col min="11" max="16384" width="10.28515625" style="1"/>
  </cols>
  <sheetData>
    <row r="2" spans="2:9" x14ac:dyDescent="0.25">
      <c r="B2" s="297" t="s">
        <v>0</v>
      </c>
      <c r="C2" s="297"/>
      <c r="D2" s="297"/>
      <c r="E2" s="297"/>
      <c r="F2" s="297"/>
      <c r="G2" s="297"/>
      <c r="H2" s="297"/>
      <c r="I2" s="297"/>
    </row>
    <row r="3" spans="2:9" x14ac:dyDescent="0.25">
      <c r="B3" s="298"/>
      <c r="C3" s="298"/>
      <c r="D3" s="298"/>
      <c r="E3" s="298"/>
      <c r="F3" s="298"/>
      <c r="G3" s="298"/>
      <c r="H3" s="298"/>
      <c r="I3" s="298"/>
    </row>
    <row r="4" spans="2:9" ht="9" customHeight="1" x14ac:dyDescent="0.25">
      <c r="B4" s="2"/>
    </row>
    <row r="5" spans="2:9" x14ac:dyDescent="0.25">
      <c r="B5" s="299" t="s">
        <v>1</v>
      </c>
      <c r="C5" s="299"/>
    </row>
    <row r="6" spans="2:9" ht="15.75" customHeight="1" x14ac:dyDescent="0.25">
      <c r="B6" s="2"/>
      <c r="C6" s="6" t="s">
        <v>2</v>
      </c>
    </row>
    <row r="7" spans="2:9" ht="15.75" customHeight="1" x14ac:dyDescent="0.25">
      <c r="B7" s="2"/>
      <c r="C7" s="7" t="s">
        <v>3</v>
      </c>
    </row>
    <row r="8" spans="2:9" x14ac:dyDescent="0.25">
      <c r="B8" s="300" t="s">
        <v>4</v>
      </c>
      <c r="C8" s="300"/>
    </row>
    <row r="9" spans="2:9" ht="21.75" customHeight="1" x14ac:dyDescent="0.25">
      <c r="B9" s="2"/>
      <c r="C9" s="7"/>
    </row>
    <row r="10" spans="2:9" ht="21" customHeight="1" x14ac:dyDescent="0.25">
      <c r="B10" s="301" t="s">
        <v>5</v>
      </c>
      <c r="C10" s="301"/>
      <c r="D10" s="301"/>
      <c r="E10" s="301"/>
      <c r="F10" s="301"/>
      <c r="G10" s="301"/>
      <c r="H10" s="301"/>
      <c r="I10" s="301"/>
    </row>
    <row r="11" spans="2:9" x14ac:dyDescent="0.25">
      <c r="B11" s="2"/>
      <c r="C11" s="7" t="s">
        <v>3</v>
      </c>
    </row>
    <row r="12" spans="2:9" hidden="1" x14ac:dyDescent="0.25">
      <c r="B12" s="2"/>
      <c r="C12" s="7"/>
    </row>
    <row r="13" spans="2:9" hidden="1" x14ac:dyDescent="0.25">
      <c r="B13" s="2"/>
      <c r="C13" s="7"/>
    </row>
    <row r="14" spans="2:9" hidden="1" x14ac:dyDescent="0.25">
      <c r="B14" s="2"/>
      <c r="C14" s="7"/>
    </row>
    <row r="15" spans="2:9" hidden="1" x14ac:dyDescent="0.25">
      <c r="B15" s="2"/>
      <c r="C15" s="7"/>
    </row>
    <row r="16" spans="2:9" x14ac:dyDescent="0.25">
      <c r="B16" s="2"/>
      <c r="C16" s="7"/>
    </row>
    <row r="17" spans="1:20" ht="18.75" customHeight="1" thickBot="1" x14ac:dyDescent="0.3">
      <c r="B17" s="302" t="s">
        <v>6</v>
      </c>
      <c r="C17" s="302"/>
      <c r="D17" s="302"/>
      <c r="E17" s="302"/>
      <c r="F17" s="302"/>
      <c r="G17" s="302"/>
      <c r="H17" s="302"/>
      <c r="I17" s="302"/>
    </row>
    <row r="18" spans="1:20" ht="59.25" customHeight="1" x14ac:dyDescent="0.25">
      <c r="A18" s="1" t="s">
        <v>7</v>
      </c>
      <c r="B18" s="303" t="s">
        <v>8</v>
      </c>
      <c r="C18" s="305" t="s">
        <v>9</v>
      </c>
      <c r="D18" s="307" t="s">
        <v>10</v>
      </c>
      <c r="E18" s="295" t="s">
        <v>11</v>
      </c>
      <c r="F18" s="296"/>
      <c r="G18" s="295" t="s">
        <v>12</v>
      </c>
      <c r="H18" s="296"/>
      <c r="I18" s="274" t="s">
        <v>13</v>
      </c>
    </row>
    <row r="19" spans="1:20" ht="47.25" customHeight="1" x14ac:dyDescent="0.25">
      <c r="A19" s="1" t="s">
        <v>7</v>
      </c>
      <c r="B19" s="304"/>
      <c r="C19" s="306"/>
      <c r="D19" s="308"/>
      <c r="E19" s="8" t="s">
        <v>14</v>
      </c>
      <c r="F19" s="9" t="s">
        <v>15</v>
      </c>
      <c r="G19" s="8" t="s">
        <v>16</v>
      </c>
      <c r="H19" s="9" t="s">
        <v>17</v>
      </c>
      <c r="I19" s="275"/>
    </row>
    <row r="20" spans="1:20" s="10" customFormat="1" ht="15.75" thickBot="1" x14ac:dyDescent="0.3">
      <c r="A20" s="10" t="s">
        <v>7</v>
      </c>
      <c r="B20" s="11">
        <v>1</v>
      </c>
      <c r="C20" s="12">
        <v>2</v>
      </c>
      <c r="D20" s="13">
        <v>3</v>
      </c>
      <c r="E20" s="14">
        <v>4</v>
      </c>
      <c r="F20" s="15">
        <v>5</v>
      </c>
      <c r="G20" s="16">
        <v>6</v>
      </c>
      <c r="H20" s="15">
        <v>7</v>
      </c>
      <c r="I20" s="17">
        <v>8</v>
      </c>
      <c r="J20" s="1"/>
    </row>
    <row r="21" spans="1:20" s="10" customFormat="1" ht="15.75" thickBot="1" x14ac:dyDescent="0.3">
      <c r="A21" s="10" t="s">
        <v>7</v>
      </c>
      <c r="B21" s="18" t="s">
        <v>18</v>
      </c>
      <c r="C21" s="19"/>
      <c r="D21" s="19"/>
      <c r="E21" s="20"/>
      <c r="F21" s="21"/>
      <c r="G21" s="20"/>
      <c r="H21" s="21"/>
      <c r="I21" s="21"/>
      <c r="J21" s="1"/>
    </row>
    <row r="22" spans="1:20" s="22" customFormat="1" x14ac:dyDescent="0.25">
      <c r="A22" s="22" t="s">
        <v>7</v>
      </c>
      <c r="B22" s="23" t="s">
        <v>19</v>
      </c>
      <c r="C22" s="24" t="s">
        <v>20</v>
      </c>
      <c r="D22" s="25" t="s">
        <v>21</v>
      </c>
      <c r="E22" s="26">
        <f>E23+SUM(E27:E33)+E36</f>
        <v>1844.6178511199107</v>
      </c>
      <c r="F22" s="27">
        <f>F23+SUM(F27:F33)+F36</f>
        <v>901.65483570000015</v>
      </c>
      <c r="G22" s="26">
        <f>F22-E22</f>
        <v>-942.96301541991056</v>
      </c>
      <c r="H22" s="28">
        <f>IF(E22=0,1,IF(F22=0,-1,G22/E22))</f>
        <v>-0.51119694783795766</v>
      </c>
      <c r="I22" s="29"/>
      <c r="J22" s="1"/>
      <c r="K22" s="154"/>
      <c r="L22" s="10"/>
      <c r="M22" s="10"/>
      <c r="N22" s="10"/>
      <c r="O22" s="10"/>
      <c r="P22" s="10"/>
      <c r="Q22" s="10"/>
      <c r="R22" s="10"/>
      <c r="S22" s="10"/>
      <c r="T22" s="10"/>
    </row>
    <row r="23" spans="1:20" s="10" customFormat="1" x14ac:dyDescent="0.25">
      <c r="B23" s="30" t="s">
        <v>22</v>
      </c>
      <c r="C23" s="31" t="s">
        <v>23</v>
      </c>
      <c r="D23" s="32" t="s">
        <v>21</v>
      </c>
      <c r="E23" s="33">
        <f>E24+E25+E26</f>
        <v>0</v>
      </c>
      <c r="F23" s="34">
        <f>F24+F25+F26</f>
        <v>0</v>
      </c>
      <c r="G23" s="33"/>
      <c r="H23" s="35"/>
      <c r="I23" s="36"/>
      <c r="J23" s="1"/>
      <c r="K23" s="154"/>
    </row>
    <row r="24" spans="1:20" s="10" customFormat="1" ht="30" x14ac:dyDescent="0.25">
      <c r="B24" s="30" t="s">
        <v>24</v>
      </c>
      <c r="C24" s="37" t="s">
        <v>25</v>
      </c>
      <c r="D24" s="32" t="s">
        <v>21</v>
      </c>
      <c r="E24" s="33"/>
      <c r="F24" s="34"/>
      <c r="G24" s="33"/>
      <c r="H24" s="35"/>
      <c r="I24" s="36"/>
      <c r="J24" s="1"/>
      <c r="K24" s="154"/>
    </row>
    <row r="25" spans="1:20" s="10" customFormat="1" ht="30" x14ac:dyDescent="0.25">
      <c r="B25" s="30" t="s">
        <v>26</v>
      </c>
      <c r="C25" s="37" t="s">
        <v>27</v>
      </c>
      <c r="D25" s="32" t="s">
        <v>21</v>
      </c>
      <c r="E25" s="33"/>
      <c r="F25" s="34"/>
      <c r="G25" s="33"/>
      <c r="H25" s="35"/>
      <c r="I25" s="36"/>
      <c r="J25" s="1"/>
      <c r="K25" s="154"/>
    </row>
    <row r="26" spans="1:20" s="10" customFormat="1" ht="30" x14ac:dyDescent="0.25">
      <c r="B26" s="30" t="s">
        <v>28</v>
      </c>
      <c r="C26" s="37" t="s">
        <v>29</v>
      </c>
      <c r="D26" s="32" t="s">
        <v>21</v>
      </c>
      <c r="E26" s="33"/>
      <c r="F26" s="34"/>
      <c r="G26" s="33"/>
      <c r="H26" s="35"/>
      <c r="I26" s="36"/>
      <c r="J26" s="1"/>
      <c r="K26" s="154"/>
    </row>
    <row r="27" spans="1:20" s="10" customFormat="1" x14ac:dyDescent="0.25">
      <c r="B27" s="30" t="s">
        <v>30</v>
      </c>
      <c r="C27" s="31" t="s">
        <v>31</v>
      </c>
      <c r="D27" s="32" t="s">
        <v>21</v>
      </c>
      <c r="E27" s="33"/>
      <c r="F27" s="34"/>
      <c r="G27" s="33"/>
      <c r="H27" s="38"/>
      <c r="I27" s="36"/>
      <c r="J27" s="1"/>
      <c r="K27" s="154"/>
    </row>
    <row r="28" spans="1:20" s="10" customFormat="1" x14ac:dyDescent="0.25">
      <c r="A28" s="10" t="s">
        <v>7</v>
      </c>
      <c r="B28" s="30" t="s">
        <v>32</v>
      </c>
      <c r="C28" s="39" t="s">
        <v>33</v>
      </c>
      <c r="D28" s="40" t="s">
        <v>21</v>
      </c>
      <c r="E28" s="41">
        <v>1449.29567</v>
      </c>
      <c r="F28" s="42">
        <v>715.67761475000009</v>
      </c>
      <c r="G28" s="41">
        <f>F28-E28</f>
        <v>-733.61805524999988</v>
      </c>
      <c r="H28" s="43">
        <f>IF(E28=0,1,IF(F28=0,-1,G28/E28))</f>
        <v>-0.50618936524525726</v>
      </c>
      <c r="I28" s="44"/>
      <c r="J28" s="1"/>
      <c r="K28" s="154"/>
    </row>
    <row r="29" spans="1:20" s="10" customFormat="1" x14ac:dyDescent="0.25">
      <c r="B29" s="30" t="s">
        <v>34</v>
      </c>
      <c r="C29" s="31" t="s">
        <v>35</v>
      </c>
      <c r="D29" s="32" t="s">
        <v>21</v>
      </c>
      <c r="E29" s="33"/>
      <c r="F29" s="34"/>
      <c r="G29" s="33"/>
      <c r="H29" s="35"/>
      <c r="I29" s="36"/>
      <c r="J29" s="1"/>
      <c r="K29" s="154"/>
    </row>
    <row r="30" spans="1:20" s="10" customFormat="1" x14ac:dyDescent="0.25">
      <c r="A30" s="10" t="s">
        <v>7</v>
      </c>
      <c r="B30" s="30" t="s">
        <v>36</v>
      </c>
      <c r="C30" s="39" t="s">
        <v>37</v>
      </c>
      <c r="D30" s="40" t="s">
        <v>21</v>
      </c>
      <c r="E30" s="41">
        <v>103.02325462509168</v>
      </c>
      <c r="F30" s="42">
        <v>28.021646419999996</v>
      </c>
      <c r="G30" s="41">
        <f>F30-E30</f>
        <v>-75.001608205091685</v>
      </c>
      <c r="H30" s="43">
        <f>IF(E30=0,1,IF(F30=0,-1,G30/E30))</f>
        <v>-0.72800658917277861</v>
      </c>
      <c r="I30" s="44"/>
      <c r="J30" s="1"/>
      <c r="K30" s="154"/>
    </row>
    <row r="31" spans="1:20" s="10" customFormat="1" x14ac:dyDescent="0.25">
      <c r="B31" s="30" t="s">
        <v>38</v>
      </c>
      <c r="C31" s="31" t="s">
        <v>39</v>
      </c>
      <c r="D31" s="32" t="s">
        <v>21</v>
      </c>
      <c r="E31" s="33"/>
      <c r="F31" s="34"/>
      <c r="G31" s="33"/>
      <c r="H31" s="35"/>
      <c r="I31" s="36"/>
      <c r="J31" s="1"/>
      <c r="K31" s="154"/>
    </row>
    <row r="32" spans="1:20" s="10" customFormat="1" x14ac:dyDescent="0.25">
      <c r="B32" s="30" t="s">
        <v>40</v>
      </c>
      <c r="C32" s="31" t="s">
        <v>41</v>
      </c>
      <c r="D32" s="32" t="s">
        <v>21</v>
      </c>
      <c r="E32" s="33"/>
      <c r="F32" s="34"/>
      <c r="G32" s="33"/>
      <c r="H32" s="35"/>
      <c r="I32" s="36"/>
      <c r="J32" s="1"/>
      <c r="K32" s="154"/>
    </row>
    <row r="33" spans="1:20" s="10" customFormat="1" ht="30" x14ac:dyDescent="0.25">
      <c r="B33" s="30" t="s">
        <v>42</v>
      </c>
      <c r="C33" s="37" t="s">
        <v>43</v>
      </c>
      <c r="D33" s="32" t="s">
        <v>21</v>
      </c>
      <c r="E33" s="45">
        <v>0</v>
      </c>
      <c r="F33" s="34">
        <v>0</v>
      </c>
      <c r="G33" s="33"/>
      <c r="H33" s="35"/>
      <c r="I33" s="36"/>
      <c r="J33" s="1"/>
      <c r="K33" s="154"/>
    </row>
    <row r="34" spans="1:20" s="10" customFormat="1" x14ac:dyDescent="0.25">
      <c r="B34" s="30" t="s">
        <v>44</v>
      </c>
      <c r="C34" s="46" t="s">
        <v>45</v>
      </c>
      <c r="D34" s="32" t="s">
        <v>21</v>
      </c>
      <c r="E34" s="33"/>
      <c r="F34" s="34"/>
      <c r="G34" s="33"/>
      <c r="H34" s="35"/>
      <c r="I34" s="36"/>
      <c r="J34" s="1"/>
      <c r="K34" s="154"/>
    </row>
    <row r="35" spans="1:20" s="10" customFormat="1" x14ac:dyDescent="0.25">
      <c r="B35" s="30" t="s">
        <v>46</v>
      </c>
      <c r="C35" s="46" t="s">
        <v>47</v>
      </c>
      <c r="D35" s="32" t="s">
        <v>21</v>
      </c>
      <c r="E35" s="33"/>
      <c r="F35" s="34"/>
      <c r="G35" s="33"/>
      <c r="H35" s="35"/>
      <c r="I35" s="36"/>
      <c r="J35" s="1"/>
      <c r="K35" s="154"/>
    </row>
    <row r="36" spans="1:20" s="10" customFormat="1" x14ac:dyDescent="0.25">
      <c r="A36" s="10" t="s">
        <v>7</v>
      </c>
      <c r="B36" s="30" t="s">
        <v>48</v>
      </c>
      <c r="C36" s="39" t="s">
        <v>49</v>
      </c>
      <c r="D36" s="40" t="s">
        <v>21</v>
      </c>
      <c r="E36" s="41">
        <v>292.298926494819</v>
      </c>
      <c r="F36" s="42">
        <v>157.95557452999998</v>
      </c>
      <c r="G36" s="41">
        <f>F36-E36</f>
        <v>-134.34335196481902</v>
      </c>
      <c r="H36" s="47">
        <f>IF(E36=0,1,IF(F36=0,-1,G36/E36))</f>
        <v>-0.45960946068407904</v>
      </c>
      <c r="I36" s="44"/>
      <c r="J36" s="1"/>
      <c r="K36" s="154"/>
    </row>
    <row r="37" spans="1:20" s="22" customFormat="1" ht="30" x14ac:dyDescent="0.25">
      <c r="A37" s="22" t="s">
        <v>7</v>
      </c>
      <c r="B37" s="48" t="s">
        <v>50</v>
      </c>
      <c r="C37" s="49" t="s">
        <v>51</v>
      </c>
      <c r="D37" s="50" t="s">
        <v>21</v>
      </c>
      <c r="E37" s="51">
        <f>E38+SUM(E42:E48)+E51</f>
        <v>1701.03070590377</v>
      </c>
      <c r="F37" s="52">
        <f>F38+SUM(F42:F48)+F51</f>
        <v>706.31921255999998</v>
      </c>
      <c r="G37" s="51">
        <f>F37-E37</f>
        <v>-994.71149334377003</v>
      </c>
      <c r="H37" s="53">
        <f>IF(E37=0,1,IF(F37=0,-1,G37/E37))</f>
        <v>-0.58476986329019409</v>
      </c>
      <c r="I37" s="54"/>
      <c r="J37" s="1"/>
      <c r="K37" s="154"/>
      <c r="L37" s="10"/>
      <c r="M37" s="10"/>
      <c r="N37" s="10"/>
      <c r="O37" s="10"/>
      <c r="P37" s="10"/>
      <c r="Q37" s="10"/>
      <c r="R37" s="10"/>
      <c r="S37" s="10"/>
      <c r="T37" s="10"/>
    </row>
    <row r="38" spans="1:20" s="10" customFormat="1" x14ac:dyDescent="0.25">
      <c r="B38" s="30" t="s">
        <v>52</v>
      </c>
      <c r="C38" s="31" t="s">
        <v>23</v>
      </c>
      <c r="D38" s="32" t="s">
        <v>21</v>
      </c>
      <c r="E38" s="45">
        <v>0</v>
      </c>
      <c r="F38" s="55">
        <v>0</v>
      </c>
      <c r="G38" s="56"/>
      <c r="H38" s="57"/>
      <c r="I38" s="58"/>
      <c r="J38" s="1"/>
      <c r="K38" s="154"/>
    </row>
    <row r="39" spans="1:20" s="10" customFormat="1" ht="30" x14ac:dyDescent="0.25">
      <c r="B39" s="30" t="s">
        <v>53</v>
      </c>
      <c r="C39" s="59" t="s">
        <v>25</v>
      </c>
      <c r="D39" s="32" t="s">
        <v>21</v>
      </c>
      <c r="E39" s="33"/>
      <c r="F39" s="34"/>
      <c r="G39" s="33"/>
      <c r="H39" s="35"/>
      <c r="I39" s="36"/>
      <c r="J39" s="1"/>
      <c r="K39" s="154"/>
    </row>
    <row r="40" spans="1:20" s="10" customFormat="1" ht="30" x14ac:dyDescent="0.25">
      <c r="B40" s="30" t="s">
        <v>54</v>
      </c>
      <c r="C40" s="59" t="s">
        <v>27</v>
      </c>
      <c r="D40" s="32" t="s">
        <v>21</v>
      </c>
      <c r="E40" s="33"/>
      <c r="F40" s="34"/>
      <c r="G40" s="33"/>
      <c r="H40" s="35"/>
      <c r="I40" s="36"/>
      <c r="J40" s="1"/>
      <c r="K40" s="154"/>
    </row>
    <row r="41" spans="1:20" s="10" customFormat="1" ht="30" x14ac:dyDescent="0.25">
      <c r="B41" s="30" t="s">
        <v>55</v>
      </c>
      <c r="C41" s="59" t="s">
        <v>29</v>
      </c>
      <c r="D41" s="32" t="s">
        <v>21</v>
      </c>
      <c r="E41" s="33"/>
      <c r="F41" s="34"/>
      <c r="G41" s="33"/>
      <c r="H41" s="35"/>
      <c r="I41" s="36"/>
      <c r="J41" s="1"/>
      <c r="K41" s="154"/>
    </row>
    <row r="42" spans="1:20" s="10" customFormat="1" x14ac:dyDescent="0.25">
      <c r="B42" s="30" t="s">
        <v>56</v>
      </c>
      <c r="C42" s="31" t="s">
        <v>31</v>
      </c>
      <c r="D42" s="32" t="s">
        <v>21</v>
      </c>
      <c r="E42" s="33"/>
      <c r="F42" s="34"/>
      <c r="G42" s="33"/>
      <c r="H42" s="35"/>
      <c r="I42" s="36"/>
      <c r="J42" s="1"/>
      <c r="K42" s="154"/>
    </row>
    <row r="43" spans="1:20" s="10" customFormat="1" x14ac:dyDescent="0.25">
      <c r="A43" s="10" t="s">
        <v>7</v>
      </c>
      <c r="B43" s="30" t="s">
        <v>57</v>
      </c>
      <c r="C43" s="39" t="s">
        <v>33</v>
      </c>
      <c r="D43" s="40" t="s">
        <v>21</v>
      </c>
      <c r="E43" s="41">
        <v>1403.7648242370101</v>
      </c>
      <c r="F43" s="42">
        <v>572.36313192807097</v>
      </c>
      <c r="G43" s="41">
        <f>F43-E43</f>
        <v>-831.40169230893912</v>
      </c>
      <c r="H43" s="43">
        <f>IF(E43=0,1,IF(F43=0,-1,G43/E43))</f>
        <v>-0.59226565444167745</v>
      </c>
      <c r="I43" s="44"/>
      <c r="J43" s="1"/>
      <c r="K43" s="154"/>
    </row>
    <row r="44" spans="1:20" s="10" customFormat="1" x14ac:dyDescent="0.25">
      <c r="B44" s="30" t="s">
        <v>58</v>
      </c>
      <c r="C44" s="31" t="s">
        <v>35</v>
      </c>
      <c r="D44" s="32" t="s">
        <v>21</v>
      </c>
      <c r="E44" s="60"/>
      <c r="F44" s="34"/>
      <c r="G44" s="60"/>
      <c r="H44" s="35"/>
      <c r="I44" s="36"/>
      <c r="J44" s="1"/>
      <c r="K44" s="154"/>
    </row>
    <row r="45" spans="1:20" s="10" customFormat="1" x14ac:dyDescent="0.25">
      <c r="A45" s="10" t="s">
        <v>7</v>
      </c>
      <c r="B45" s="30" t="s">
        <v>59</v>
      </c>
      <c r="C45" s="39" t="s">
        <v>37</v>
      </c>
      <c r="D45" s="40" t="s">
        <v>21</v>
      </c>
      <c r="E45" s="41">
        <v>28.590210657195218</v>
      </c>
      <c r="F45" s="42">
        <v>11.181552119999999</v>
      </c>
      <c r="G45" s="41">
        <f>F45-E45</f>
        <v>-17.408658537195219</v>
      </c>
      <c r="H45" s="43">
        <f>IF(E45=0,1,IF(F45=0,-1,G45/E45))</f>
        <v>-0.60890277255841174</v>
      </c>
      <c r="I45" s="44"/>
      <c r="J45" s="1"/>
      <c r="K45" s="154"/>
    </row>
    <row r="46" spans="1:20" s="10" customFormat="1" x14ac:dyDescent="0.25">
      <c r="B46" s="30" t="s">
        <v>60</v>
      </c>
      <c r="C46" s="31" t="s">
        <v>39</v>
      </c>
      <c r="D46" s="32" t="s">
        <v>21</v>
      </c>
      <c r="E46" s="60"/>
      <c r="F46" s="34"/>
      <c r="G46" s="60"/>
      <c r="H46" s="35"/>
      <c r="I46" s="36"/>
      <c r="J46" s="1"/>
      <c r="K46" s="154"/>
    </row>
    <row r="47" spans="1:20" s="10" customFormat="1" x14ac:dyDescent="0.25">
      <c r="B47" s="30" t="s">
        <v>61</v>
      </c>
      <c r="C47" s="31" t="s">
        <v>41</v>
      </c>
      <c r="D47" s="32" t="s">
        <v>21</v>
      </c>
      <c r="E47" s="60"/>
      <c r="F47" s="34"/>
      <c r="G47" s="60"/>
      <c r="H47" s="35"/>
      <c r="I47" s="36"/>
      <c r="J47" s="1"/>
      <c r="K47" s="154"/>
    </row>
    <row r="48" spans="1:20" s="10" customFormat="1" ht="30" x14ac:dyDescent="0.25">
      <c r="B48" s="30" t="s">
        <v>62</v>
      </c>
      <c r="C48" s="37" t="s">
        <v>43</v>
      </c>
      <c r="D48" s="32" t="s">
        <v>21</v>
      </c>
      <c r="E48" s="45">
        <v>0</v>
      </c>
      <c r="F48" s="34">
        <v>0</v>
      </c>
      <c r="G48" s="45"/>
      <c r="H48" s="35"/>
      <c r="I48" s="36"/>
      <c r="J48" s="1"/>
      <c r="K48" s="154"/>
    </row>
    <row r="49" spans="1:20" s="10" customFormat="1" x14ac:dyDescent="0.25">
      <c r="B49" s="30" t="s">
        <v>63</v>
      </c>
      <c r="C49" s="59" t="s">
        <v>45</v>
      </c>
      <c r="D49" s="32" t="s">
        <v>21</v>
      </c>
      <c r="E49" s="60"/>
      <c r="F49" s="34"/>
      <c r="G49" s="60"/>
      <c r="H49" s="35"/>
      <c r="I49" s="36"/>
      <c r="J49" s="1"/>
      <c r="K49" s="154"/>
    </row>
    <row r="50" spans="1:20" s="10" customFormat="1" x14ac:dyDescent="0.25">
      <c r="B50" s="30" t="s">
        <v>64</v>
      </c>
      <c r="C50" s="59" t="s">
        <v>47</v>
      </c>
      <c r="D50" s="32" t="s">
        <v>21</v>
      </c>
      <c r="E50" s="60"/>
      <c r="F50" s="34"/>
      <c r="G50" s="60"/>
      <c r="H50" s="35"/>
      <c r="I50" s="36"/>
      <c r="J50" s="1"/>
      <c r="K50" s="154"/>
    </row>
    <row r="51" spans="1:20" s="10" customFormat="1" x14ac:dyDescent="0.25">
      <c r="A51" s="10" t="s">
        <v>7</v>
      </c>
      <c r="B51" s="30" t="s">
        <v>65</v>
      </c>
      <c r="C51" s="39" t="s">
        <v>49</v>
      </c>
      <c r="D51" s="40" t="s">
        <v>21</v>
      </c>
      <c r="E51" s="41">
        <v>268.67567100956478</v>
      </c>
      <c r="F51" s="42">
        <v>122.77452851192902</v>
      </c>
      <c r="G51" s="41">
        <f>F51-E51</f>
        <v>-145.90114249763576</v>
      </c>
      <c r="H51" s="43">
        <f>IF(E51=0,1,IF(F51=0,-1,G51/E51))</f>
        <v>-0.54303816177104369</v>
      </c>
      <c r="I51" s="44"/>
      <c r="J51" s="1"/>
      <c r="K51" s="154"/>
    </row>
    <row r="52" spans="1:20" s="10" customFormat="1" x14ac:dyDescent="0.25">
      <c r="A52" s="10" t="s">
        <v>7</v>
      </c>
      <c r="B52" s="48" t="s">
        <v>66</v>
      </c>
      <c r="C52" s="61" t="s">
        <v>67</v>
      </c>
      <c r="D52" s="50" t="s">
        <v>21</v>
      </c>
      <c r="E52" s="51">
        <f>E53+E54+E59+E60</f>
        <v>580.12754392238253</v>
      </c>
      <c r="F52" s="52">
        <f>F53+F54+F59+F60</f>
        <v>157.41984762187101</v>
      </c>
      <c r="G52" s="51">
        <f>F52-E52</f>
        <v>-422.70769630051154</v>
      </c>
      <c r="H52" s="53">
        <f>IF(E52=0,1,IF(F52=0,-1,G52/E52))</f>
        <v>-0.72864614123039673</v>
      </c>
      <c r="I52" s="54"/>
      <c r="J52" s="1"/>
      <c r="K52" s="154"/>
    </row>
    <row r="53" spans="1:20" s="10" customFormat="1" x14ac:dyDescent="0.25">
      <c r="B53" s="30" t="s">
        <v>53</v>
      </c>
      <c r="C53" s="59" t="s">
        <v>68</v>
      </c>
      <c r="D53" s="32" t="s">
        <v>21</v>
      </c>
      <c r="E53" s="60"/>
      <c r="F53" s="34"/>
      <c r="G53" s="60"/>
      <c r="H53" s="35"/>
      <c r="I53" s="36"/>
      <c r="J53" s="1"/>
      <c r="K53" s="154"/>
    </row>
    <row r="54" spans="1:20" s="10" customFormat="1" x14ac:dyDescent="0.25">
      <c r="A54" s="10" t="s">
        <v>7</v>
      </c>
      <c r="B54" s="30" t="s">
        <v>54</v>
      </c>
      <c r="C54" s="46" t="s">
        <v>69</v>
      </c>
      <c r="D54" s="32" t="s">
        <v>21</v>
      </c>
      <c r="E54" s="45">
        <f>E55+E58</f>
        <v>447.16564594135076</v>
      </c>
      <c r="F54" s="62">
        <f>F55+F58</f>
        <v>111.37069681999998</v>
      </c>
      <c r="G54" s="45">
        <f>F54-E54</f>
        <v>-335.79494912135078</v>
      </c>
      <c r="H54" s="35">
        <f>IF(E54=0,1,IF(F54=0,-1,G54/E54))</f>
        <v>-0.75094084746705447</v>
      </c>
      <c r="I54" s="36"/>
      <c r="J54" s="1"/>
      <c r="K54" s="154"/>
    </row>
    <row r="55" spans="1:20" s="10" customFormat="1" x14ac:dyDescent="0.25">
      <c r="A55" s="10" t="s">
        <v>7</v>
      </c>
      <c r="B55" s="30" t="s">
        <v>70</v>
      </c>
      <c r="C55" s="63" t="s">
        <v>71</v>
      </c>
      <c r="D55" s="32" t="s">
        <v>21</v>
      </c>
      <c r="E55" s="45">
        <f>E56+E57</f>
        <v>442.28292457034274</v>
      </c>
      <c r="F55" s="62">
        <f>F56+F57</f>
        <v>108.54080568999998</v>
      </c>
      <c r="G55" s="45">
        <f>F55-E55</f>
        <v>-333.74211888034279</v>
      </c>
      <c r="H55" s="35">
        <f>IF(E55=0,1,IF(F55=0,-1,G55/E55))</f>
        <v>-0.75458965368052067</v>
      </c>
      <c r="I55" s="36"/>
      <c r="J55" s="1"/>
      <c r="K55" s="154"/>
    </row>
    <row r="56" spans="1:20" s="10" customFormat="1" ht="30" x14ac:dyDescent="0.25">
      <c r="A56" s="10" t="s">
        <v>7</v>
      </c>
      <c r="B56" s="64" t="s">
        <v>72</v>
      </c>
      <c r="C56" s="65" t="s">
        <v>73</v>
      </c>
      <c r="D56" s="40" t="s">
        <v>21</v>
      </c>
      <c r="E56" s="41">
        <v>442.28292457034274</v>
      </c>
      <c r="F56" s="42">
        <v>108.54080568999998</v>
      </c>
      <c r="G56" s="41">
        <f>F56-E56</f>
        <v>-333.74211888034279</v>
      </c>
      <c r="H56" s="43">
        <f>IF(E56=0,1,IF(F56=0,-1,G56/E56))</f>
        <v>-0.75458965368052067</v>
      </c>
      <c r="I56" s="44"/>
      <c r="J56" s="1"/>
      <c r="K56" s="154"/>
    </row>
    <row r="57" spans="1:20" s="10" customFormat="1" x14ac:dyDescent="0.25">
      <c r="B57" s="30" t="s">
        <v>74</v>
      </c>
      <c r="C57" s="66" t="s">
        <v>75</v>
      </c>
      <c r="D57" s="32" t="s">
        <v>21</v>
      </c>
      <c r="E57" s="45"/>
      <c r="F57" s="34"/>
      <c r="G57" s="45"/>
      <c r="H57" s="67"/>
      <c r="I57" s="36"/>
      <c r="J57" s="1"/>
      <c r="K57" s="154"/>
    </row>
    <row r="58" spans="1:20" s="10" customFormat="1" x14ac:dyDescent="0.25">
      <c r="A58" s="10" t="s">
        <v>7</v>
      </c>
      <c r="B58" s="30" t="s">
        <v>76</v>
      </c>
      <c r="C58" s="63" t="s">
        <v>77</v>
      </c>
      <c r="D58" s="32" t="s">
        <v>21</v>
      </c>
      <c r="E58" s="45">
        <v>4.8827213710080004</v>
      </c>
      <c r="F58" s="34">
        <v>2.82989113</v>
      </c>
      <c r="G58" s="45">
        <f>F58-E58</f>
        <v>-2.0528302410080004</v>
      </c>
      <c r="H58" s="35">
        <f>IF(E58=0,1,IF(F58=0,-1,G58/E58))</f>
        <v>-0.42042747988796447</v>
      </c>
      <c r="I58" s="36"/>
      <c r="J58" s="1"/>
      <c r="K58" s="154"/>
    </row>
    <row r="59" spans="1:20" s="10" customFormat="1" x14ac:dyDescent="0.25">
      <c r="A59" s="10" t="s">
        <v>7</v>
      </c>
      <c r="B59" s="30" t="s">
        <v>55</v>
      </c>
      <c r="C59" s="46" t="s">
        <v>78</v>
      </c>
      <c r="D59" s="32" t="s">
        <v>21</v>
      </c>
      <c r="E59" s="45">
        <v>118.58373482994514</v>
      </c>
      <c r="F59" s="34">
        <v>43.134032061871039</v>
      </c>
      <c r="G59" s="45">
        <f>F59-E59</f>
        <v>-75.449702768074104</v>
      </c>
      <c r="H59" s="35">
        <f>IF(E59=0,1,IF(F59=0,-1,G59/E59))</f>
        <v>-0.63625675878966581</v>
      </c>
      <c r="I59" s="36"/>
      <c r="J59" s="1"/>
      <c r="K59" s="154"/>
    </row>
    <row r="60" spans="1:20" s="10" customFormat="1" x14ac:dyDescent="0.25">
      <c r="A60" s="10" t="s">
        <v>7</v>
      </c>
      <c r="B60" s="30" t="s">
        <v>79</v>
      </c>
      <c r="C60" s="68" t="s">
        <v>80</v>
      </c>
      <c r="D60" s="40" t="s">
        <v>21</v>
      </c>
      <c r="E60" s="41">
        <v>14.378163151086591</v>
      </c>
      <c r="F60" s="42">
        <v>2.91511874</v>
      </c>
      <c r="G60" s="41">
        <f>F60-E60</f>
        <v>-11.463044411086591</v>
      </c>
      <c r="H60" s="43">
        <f>IF(E60=0,1,IF(F60=0,-1,G60/E60))</f>
        <v>-0.79725374448962916</v>
      </c>
      <c r="I60" s="44"/>
      <c r="J60" s="1"/>
      <c r="K60" s="154"/>
    </row>
    <row r="61" spans="1:20" s="22" customFormat="1" x14ac:dyDescent="0.25">
      <c r="A61" s="22" t="s">
        <v>7</v>
      </c>
      <c r="B61" s="48" t="s">
        <v>81</v>
      </c>
      <c r="C61" s="61" t="s">
        <v>82</v>
      </c>
      <c r="D61" s="50" t="s">
        <v>21</v>
      </c>
      <c r="E61" s="51">
        <f>SUM(E62:E66)</f>
        <v>76.351422390543888</v>
      </c>
      <c r="F61" s="52">
        <f>SUM(F62:F66)</f>
        <v>3.4207569200000001</v>
      </c>
      <c r="G61" s="51">
        <f>F61-E61</f>
        <v>-72.930665470543886</v>
      </c>
      <c r="H61" s="53">
        <f>IF(E61=0,1,IF(F61=0,-1,G61/E61))</f>
        <v>-0.95519720768916994</v>
      </c>
      <c r="I61" s="54"/>
      <c r="J61" s="1"/>
      <c r="K61" s="154"/>
      <c r="L61" s="10"/>
      <c r="M61" s="10"/>
      <c r="N61" s="10"/>
      <c r="O61" s="10"/>
      <c r="P61" s="10"/>
      <c r="Q61" s="10"/>
      <c r="R61" s="10"/>
      <c r="S61" s="10"/>
      <c r="T61" s="10"/>
    </row>
    <row r="62" spans="1:20" s="10" customFormat="1" ht="30" x14ac:dyDescent="0.25">
      <c r="B62" s="30" t="s">
        <v>83</v>
      </c>
      <c r="C62" s="59" t="s">
        <v>84</v>
      </c>
      <c r="D62" s="32" t="s">
        <v>21</v>
      </c>
      <c r="E62" s="45"/>
      <c r="F62" s="34"/>
      <c r="G62" s="45"/>
      <c r="H62" s="35"/>
      <c r="I62" s="36"/>
      <c r="J62" s="1"/>
      <c r="K62" s="154"/>
    </row>
    <row r="63" spans="1:20" s="10" customFormat="1" ht="14.25" customHeight="1" x14ac:dyDescent="0.25">
      <c r="B63" s="30" t="s">
        <v>85</v>
      </c>
      <c r="C63" s="59" t="s">
        <v>86</v>
      </c>
      <c r="D63" s="32" t="s">
        <v>21</v>
      </c>
      <c r="E63" s="45"/>
      <c r="F63" s="34"/>
      <c r="G63" s="45"/>
      <c r="H63" s="35"/>
      <c r="I63" s="36"/>
      <c r="J63" s="1"/>
      <c r="K63" s="154"/>
    </row>
    <row r="64" spans="1:20" s="10" customFormat="1" x14ac:dyDescent="0.25">
      <c r="B64" s="30" t="s">
        <v>87</v>
      </c>
      <c r="C64" s="46" t="s">
        <v>88</v>
      </c>
      <c r="D64" s="32" t="s">
        <v>21</v>
      </c>
      <c r="E64" s="45"/>
      <c r="F64" s="34"/>
      <c r="G64" s="45"/>
      <c r="H64" s="35"/>
      <c r="I64" s="36"/>
      <c r="J64" s="1"/>
      <c r="K64" s="154"/>
    </row>
    <row r="65" spans="1:20" s="10" customFormat="1" x14ac:dyDescent="0.25">
      <c r="B65" s="30" t="s">
        <v>89</v>
      </c>
      <c r="C65" s="46" t="s">
        <v>90</v>
      </c>
      <c r="D65" s="32" t="s">
        <v>21</v>
      </c>
      <c r="E65" s="45"/>
      <c r="F65" s="34"/>
      <c r="G65" s="45"/>
      <c r="H65" s="35"/>
      <c r="I65" s="36"/>
      <c r="J65" s="1"/>
      <c r="K65" s="154"/>
    </row>
    <row r="66" spans="1:20" s="10" customFormat="1" x14ac:dyDescent="0.25">
      <c r="A66" s="10" t="s">
        <v>7</v>
      </c>
      <c r="B66" s="69" t="s">
        <v>91</v>
      </c>
      <c r="C66" s="68" t="s">
        <v>92</v>
      </c>
      <c r="D66" s="40" t="s">
        <v>21</v>
      </c>
      <c r="E66" s="41">
        <v>76.351422390543888</v>
      </c>
      <c r="F66" s="42">
        <v>3.4207569200000001</v>
      </c>
      <c r="G66" s="41">
        <f t="shared" ref="G66:G71" si="0">F66-E66</f>
        <v>-72.930665470543886</v>
      </c>
      <c r="H66" s="43">
        <f t="shared" ref="H66:H71" si="1">IF(E66=0,1,IF(F66=0,-1,G66/E66))</f>
        <v>-0.95519720768916994</v>
      </c>
      <c r="I66" s="44"/>
      <c r="J66" s="1"/>
      <c r="K66" s="154"/>
    </row>
    <row r="67" spans="1:20" s="22" customFormat="1" x14ac:dyDescent="0.25">
      <c r="A67" s="22" t="s">
        <v>7</v>
      </c>
      <c r="B67" s="48" t="s">
        <v>93</v>
      </c>
      <c r="C67" s="61" t="s">
        <v>94</v>
      </c>
      <c r="D67" s="50" t="s">
        <v>21</v>
      </c>
      <c r="E67" s="51">
        <v>824.01714525538057</v>
      </c>
      <c r="F67" s="70">
        <v>382.26531390081038</v>
      </c>
      <c r="G67" s="51">
        <f t="shared" si="0"/>
        <v>-441.75183135457019</v>
      </c>
      <c r="H67" s="53">
        <f t="shared" si="1"/>
        <v>-0.53609543672499904</v>
      </c>
      <c r="I67" s="54"/>
      <c r="J67" s="1"/>
      <c r="K67" s="154"/>
      <c r="L67" s="10"/>
      <c r="M67" s="10"/>
      <c r="N67" s="10"/>
      <c r="O67" s="10"/>
      <c r="P67" s="10"/>
      <c r="Q67" s="10"/>
      <c r="R67" s="10"/>
      <c r="S67" s="10"/>
      <c r="T67" s="10"/>
    </row>
    <row r="68" spans="1:20" s="22" customFormat="1" x14ac:dyDescent="0.25">
      <c r="A68" s="22" t="s">
        <v>7</v>
      </c>
      <c r="B68" s="48" t="s">
        <v>95</v>
      </c>
      <c r="C68" s="61" t="s">
        <v>96</v>
      </c>
      <c r="D68" s="50" t="s">
        <v>21</v>
      </c>
      <c r="E68" s="51">
        <v>143.07554047090011</v>
      </c>
      <c r="F68" s="70">
        <v>129.96419731999998</v>
      </c>
      <c r="G68" s="51">
        <f t="shared" si="0"/>
        <v>-13.111343150900126</v>
      </c>
      <c r="H68" s="53">
        <f t="shared" si="1"/>
        <v>-9.1639305416894926E-2</v>
      </c>
      <c r="I68" s="54"/>
      <c r="J68" s="1"/>
      <c r="K68" s="154"/>
      <c r="L68" s="10"/>
      <c r="M68" s="10"/>
      <c r="N68" s="10"/>
      <c r="O68" s="10"/>
      <c r="P68" s="10"/>
      <c r="Q68" s="10"/>
      <c r="R68" s="10"/>
      <c r="S68" s="10"/>
      <c r="T68" s="10"/>
    </row>
    <row r="69" spans="1:20" s="22" customFormat="1" x14ac:dyDescent="0.25">
      <c r="A69" s="22" t="s">
        <v>7</v>
      </c>
      <c r="B69" s="48" t="s">
        <v>97</v>
      </c>
      <c r="C69" s="61" t="s">
        <v>98</v>
      </c>
      <c r="D69" s="50" t="s">
        <v>21</v>
      </c>
      <c r="E69" s="70">
        <v>7.7488280750233249</v>
      </c>
      <c r="F69" s="70">
        <v>5.5487439899999993</v>
      </c>
      <c r="G69" s="51">
        <f t="shared" si="0"/>
        <v>-2.2000840850233256</v>
      </c>
      <c r="H69" s="53">
        <f t="shared" si="1"/>
        <v>-0.28392475142335677</v>
      </c>
      <c r="I69" s="54"/>
      <c r="J69" s="1"/>
      <c r="K69" s="154"/>
      <c r="L69" s="10"/>
      <c r="M69" s="10"/>
      <c r="N69" s="10"/>
      <c r="O69" s="10"/>
      <c r="P69" s="10"/>
      <c r="Q69" s="10"/>
      <c r="R69" s="10"/>
      <c r="S69" s="10"/>
      <c r="T69" s="10"/>
    </row>
    <row r="70" spans="1:20" s="22" customFormat="1" x14ac:dyDescent="0.25">
      <c r="A70" s="22" t="s">
        <v>7</v>
      </c>
      <c r="B70" s="30" t="s">
        <v>99</v>
      </c>
      <c r="C70" s="46" t="s">
        <v>100</v>
      </c>
      <c r="D70" s="71" t="s">
        <v>21</v>
      </c>
      <c r="E70" s="45">
        <v>7.7488280750233249</v>
      </c>
      <c r="F70" s="34">
        <v>4.9385959899999996</v>
      </c>
      <c r="G70" s="45">
        <f t="shared" si="0"/>
        <v>-2.8102320850233253</v>
      </c>
      <c r="H70" s="35">
        <f t="shared" si="1"/>
        <v>-0.36266543247765454</v>
      </c>
      <c r="I70" s="36"/>
      <c r="J70" s="1"/>
      <c r="K70" s="154"/>
      <c r="L70" s="10"/>
      <c r="M70" s="10"/>
      <c r="N70" s="10"/>
      <c r="O70" s="10"/>
      <c r="P70" s="10"/>
      <c r="Q70" s="10"/>
      <c r="R70" s="10"/>
      <c r="S70" s="10"/>
      <c r="T70" s="10"/>
    </row>
    <row r="71" spans="1:20" s="22" customFormat="1" x14ac:dyDescent="0.25">
      <c r="A71" s="22" t="s">
        <v>7</v>
      </c>
      <c r="B71" s="30" t="s">
        <v>101</v>
      </c>
      <c r="C71" s="46" t="s">
        <v>102</v>
      </c>
      <c r="D71" s="71" t="s">
        <v>21</v>
      </c>
      <c r="E71" s="45">
        <v>0</v>
      </c>
      <c r="F71" s="34">
        <v>0.61014800000000002</v>
      </c>
      <c r="G71" s="45">
        <f t="shared" si="0"/>
        <v>0.61014800000000002</v>
      </c>
      <c r="H71" s="35">
        <f t="shared" si="1"/>
        <v>1</v>
      </c>
      <c r="I71" s="36"/>
      <c r="J71" s="1"/>
      <c r="K71" s="154"/>
      <c r="L71" s="10"/>
      <c r="M71" s="10"/>
      <c r="N71" s="10"/>
      <c r="O71" s="10"/>
      <c r="P71" s="10"/>
      <c r="Q71" s="10"/>
      <c r="R71" s="10"/>
      <c r="S71" s="10"/>
      <c r="T71" s="10"/>
    </row>
    <row r="72" spans="1:20" s="22" customFormat="1" x14ac:dyDescent="0.25">
      <c r="A72" s="22" t="s">
        <v>7</v>
      </c>
      <c r="B72" s="48" t="s">
        <v>103</v>
      </c>
      <c r="C72" s="61" t="s">
        <v>104</v>
      </c>
      <c r="D72" s="50" t="s">
        <v>21</v>
      </c>
      <c r="E72" s="51">
        <f>E73+E74+E75</f>
        <v>69.710225789539606</v>
      </c>
      <c r="F72" s="70">
        <f>F73+F74+F75</f>
        <v>27.665352807318548</v>
      </c>
      <c r="G72" s="51">
        <f>F72-E72</f>
        <v>-42.044872982221058</v>
      </c>
      <c r="H72" s="53">
        <f>IF(E72=0,1,IF(F72=0,-1,G72/E72))</f>
        <v>-0.60313781093117791</v>
      </c>
      <c r="I72" s="54"/>
      <c r="J72" s="1"/>
      <c r="K72" s="154"/>
      <c r="L72" s="10"/>
      <c r="M72" s="10"/>
      <c r="N72" s="10"/>
      <c r="O72" s="10"/>
      <c r="P72" s="10"/>
      <c r="Q72" s="10"/>
      <c r="R72" s="10"/>
      <c r="S72" s="10"/>
      <c r="T72" s="10"/>
    </row>
    <row r="73" spans="1:20" s="22" customFormat="1" x14ac:dyDescent="0.25">
      <c r="A73" s="22" t="s">
        <v>7</v>
      </c>
      <c r="B73" s="30" t="s">
        <v>105</v>
      </c>
      <c r="C73" s="46" t="s">
        <v>106</v>
      </c>
      <c r="D73" s="71" t="s">
        <v>21</v>
      </c>
      <c r="E73" s="45">
        <v>30.804194538662589</v>
      </c>
      <c r="F73" s="34">
        <v>11.873707037925458</v>
      </c>
      <c r="G73" s="45">
        <f>F73-E73</f>
        <v>-18.930487500737129</v>
      </c>
      <c r="H73" s="35">
        <f>IF(E73=0,1,IF(F73=0,-1,G73/E73))</f>
        <v>-0.61454252527126862</v>
      </c>
      <c r="I73" s="36"/>
      <c r="J73" s="1"/>
      <c r="K73" s="154"/>
      <c r="L73" s="10"/>
      <c r="M73" s="10"/>
      <c r="N73" s="10"/>
      <c r="O73" s="10"/>
      <c r="P73" s="10"/>
      <c r="Q73" s="10"/>
      <c r="R73" s="10"/>
      <c r="S73" s="10"/>
      <c r="T73" s="10"/>
    </row>
    <row r="74" spans="1:20" s="22" customFormat="1" ht="15.75" customHeight="1" x14ac:dyDescent="0.25">
      <c r="A74" s="22" t="s">
        <v>7</v>
      </c>
      <c r="B74" s="30" t="s">
        <v>107</v>
      </c>
      <c r="C74" s="46" t="s">
        <v>108</v>
      </c>
      <c r="D74" s="71" t="s">
        <v>21</v>
      </c>
      <c r="E74" s="45">
        <v>36.826406250877021</v>
      </c>
      <c r="F74" s="34">
        <v>14.783823890000001</v>
      </c>
      <c r="G74" s="45">
        <f>F74-E74</f>
        <v>-22.04258236087702</v>
      </c>
      <c r="H74" s="35">
        <f>IF(E74=0,1,IF(F74=0,-1,G74/E74))</f>
        <v>-0.5985537174253075</v>
      </c>
      <c r="I74" s="36"/>
      <c r="J74" s="1"/>
      <c r="K74" s="154"/>
      <c r="L74" s="10"/>
      <c r="M74" s="10"/>
      <c r="N74" s="10"/>
      <c r="O74" s="10"/>
      <c r="P74" s="10"/>
      <c r="Q74" s="10"/>
      <c r="R74" s="10"/>
      <c r="S74" s="10"/>
      <c r="T74" s="10"/>
    </row>
    <row r="75" spans="1:20" s="22" customFormat="1" ht="15.75" thickBot="1" x14ac:dyDescent="0.3">
      <c r="A75" s="22" t="s">
        <v>7</v>
      </c>
      <c r="B75" s="72" t="s">
        <v>109</v>
      </c>
      <c r="C75" s="46" t="s">
        <v>110</v>
      </c>
      <c r="D75" s="73" t="s">
        <v>21</v>
      </c>
      <c r="E75" s="45">
        <v>2.0796250000000001</v>
      </c>
      <c r="F75" s="34">
        <v>1.0078218793930924</v>
      </c>
      <c r="G75" s="74">
        <f>F75-E75</f>
        <v>-1.0718031206069076</v>
      </c>
      <c r="H75" s="35">
        <f>IF(E75=0,1,IF(F75=0,-1,G75/E75))</f>
        <v>-0.51538287941667738</v>
      </c>
      <c r="I75" s="75"/>
      <c r="J75" s="1"/>
      <c r="K75" s="154"/>
      <c r="L75" s="10"/>
      <c r="M75" s="10"/>
      <c r="N75" s="10"/>
      <c r="O75" s="10"/>
      <c r="P75" s="10"/>
      <c r="Q75" s="10"/>
      <c r="R75" s="10"/>
      <c r="S75" s="10"/>
      <c r="T75" s="10"/>
    </row>
    <row r="76" spans="1:20" s="22" customFormat="1" x14ac:dyDescent="0.25">
      <c r="A76" s="22" t="s">
        <v>7</v>
      </c>
      <c r="B76" s="23" t="s">
        <v>111</v>
      </c>
      <c r="C76" s="76" t="s">
        <v>112</v>
      </c>
      <c r="D76" s="77" t="s">
        <v>21</v>
      </c>
      <c r="E76" s="78"/>
      <c r="F76" s="79"/>
      <c r="G76" s="80"/>
      <c r="H76" s="81"/>
      <c r="I76" s="82"/>
      <c r="J76" s="1"/>
      <c r="K76" s="154"/>
      <c r="L76" s="10"/>
      <c r="M76" s="10"/>
      <c r="N76" s="10"/>
      <c r="O76" s="10"/>
      <c r="P76" s="10"/>
      <c r="Q76" s="10"/>
      <c r="R76" s="10"/>
      <c r="S76" s="10"/>
      <c r="T76" s="10"/>
    </row>
    <row r="77" spans="1:20" s="22" customFormat="1" x14ac:dyDescent="0.25">
      <c r="A77" s="22" t="s">
        <v>7</v>
      </c>
      <c r="B77" s="30" t="s">
        <v>113</v>
      </c>
      <c r="C77" s="46" t="s">
        <v>114</v>
      </c>
      <c r="D77" s="71" t="s">
        <v>21</v>
      </c>
      <c r="E77" s="45">
        <v>151.11418974080004</v>
      </c>
      <c r="F77" s="34">
        <v>20.6763002</v>
      </c>
      <c r="G77" s="60">
        <f>F77-E77</f>
        <v>-130.43788954080003</v>
      </c>
      <c r="H77" s="35">
        <f>IF(E77=0,1,IF(F77=0,-1,G77/E77))</f>
        <v>-0.86317433038243974</v>
      </c>
      <c r="I77" s="36"/>
      <c r="J77" s="1"/>
      <c r="K77" s="154"/>
      <c r="L77" s="10"/>
      <c r="M77" s="10"/>
      <c r="N77" s="10"/>
      <c r="O77" s="10"/>
      <c r="P77" s="10"/>
      <c r="Q77" s="10"/>
      <c r="R77" s="10"/>
      <c r="S77" s="10"/>
      <c r="T77" s="10"/>
    </row>
    <row r="78" spans="1:20" s="22" customFormat="1" x14ac:dyDescent="0.25">
      <c r="A78" s="22" t="s">
        <v>7</v>
      </c>
      <c r="B78" s="30" t="s">
        <v>115</v>
      </c>
      <c r="C78" s="46" t="s">
        <v>116</v>
      </c>
      <c r="D78" s="71" t="s">
        <v>21</v>
      </c>
      <c r="E78" s="45">
        <v>0</v>
      </c>
      <c r="F78" s="34">
        <v>0</v>
      </c>
      <c r="G78" s="60"/>
      <c r="H78" s="35"/>
      <c r="I78" s="83"/>
      <c r="J78" s="1"/>
      <c r="K78" s="154"/>
      <c r="L78" s="10"/>
      <c r="M78" s="10"/>
      <c r="N78" s="10"/>
      <c r="O78" s="10"/>
      <c r="P78" s="10"/>
      <c r="Q78" s="10"/>
      <c r="R78" s="10"/>
      <c r="S78" s="10"/>
      <c r="T78" s="10"/>
    </row>
    <row r="79" spans="1:20" s="22" customFormat="1" ht="15.75" thickBot="1" x14ac:dyDescent="0.3">
      <c r="A79" s="22" t="s">
        <v>7</v>
      </c>
      <c r="B79" s="84" t="s">
        <v>117</v>
      </c>
      <c r="C79" s="85" t="s">
        <v>118</v>
      </c>
      <c r="D79" s="86" t="s">
        <v>21</v>
      </c>
      <c r="E79" s="74">
        <v>172.45902794081559</v>
      </c>
      <c r="F79" s="87">
        <v>117.80029452999999</v>
      </c>
      <c r="G79" s="88">
        <f>F79-E79</f>
        <v>-54.6587334108156</v>
      </c>
      <c r="H79" s="89">
        <f>IF(E79=0,1,IF(F79=0,-1,G79/E79))</f>
        <v>-0.31693750140800608</v>
      </c>
      <c r="I79" s="90"/>
      <c r="J79" s="1"/>
      <c r="K79" s="154"/>
      <c r="L79" s="10"/>
      <c r="M79" s="10"/>
      <c r="N79" s="10"/>
      <c r="O79" s="10"/>
      <c r="P79" s="10"/>
      <c r="Q79" s="10"/>
      <c r="R79" s="10"/>
      <c r="S79" s="10"/>
      <c r="T79" s="10"/>
    </row>
    <row r="80" spans="1:20" s="22" customFormat="1" x14ac:dyDescent="0.25">
      <c r="A80" s="22" t="s">
        <v>7</v>
      </c>
      <c r="B80" s="91" t="s">
        <v>119</v>
      </c>
      <c r="C80" s="49" t="s">
        <v>120</v>
      </c>
      <c r="D80" s="92" t="s">
        <v>21</v>
      </c>
      <c r="E80" s="93">
        <f>E22-E37</f>
        <v>143.5871452161407</v>
      </c>
      <c r="F80" s="94">
        <f>F22-F37</f>
        <v>195.33562314000017</v>
      </c>
      <c r="G80" s="93">
        <f>F80-E80</f>
        <v>51.748477923859468</v>
      </c>
      <c r="H80" s="95">
        <f>IF(E80=0,1,IF(F80=0,-1,G80/E80))</f>
        <v>0.3603977072318198</v>
      </c>
      <c r="I80" s="96"/>
      <c r="J80" s="1"/>
      <c r="K80" s="154"/>
      <c r="L80" s="10"/>
      <c r="M80" s="10"/>
      <c r="N80" s="10"/>
      <c r="O80" s="10"/>
      <c r="P80" s="10"/>
      <c r="Q80" s="10"/>
      <c r="R80" s="10"/>
      <c r="S80" s="10"/>
      <c r="T80" s="10"/>
    </row>
    <row r="81" spans="1:20" s="10" customFormat="1" x14ac:dyDescent="0.25">
      <c r="B81" s="30" t="s">
        <v>121</v>
      </c>
      <c r="C81" s="31" t="s">
        <v>23</v>
      </c>
      <c r="D81" s="32" t="s">
        <v>21</v>
      </c>
      <c r="E81" s="45">
        <f>E82+E83+E84</f>
        <v>0</v>
      </c>
      <c r="F81" s="62">
        <f>F82+F83+F84</f>
        <v>0</v>
      </c>
      <c r="G81" s="45"/>
      <c r="H81" s="67"/>
      <c r="I81" s="36"/>
      <c r="J81" s="1"/>
      <c r="K81" s="154"/>
    </row>
    <row r="82" spans="1:20" s="10" customFormat="1" ht="29.25" customHeight="1" x14ac:dyDescent="0.25">
      <c r="B82" s="30" t="s">
        <v>122</v>
      </c>
      <c r="C82" s="59" t="s">
        <v>25</v>
      </c>
      <c r="D82" s="32" t="s">
        <v>21</v>
      </c>
      <c r="E82" s="45"/>
      <c r="F82" s="34"/>
      <c r="G82" s="45"/>
      <c r="H82" s="35"/>
      <c r="I82" s="36"/>
      <c r="J82" s="1"/>
      <c r="K82" s="154"/>
    </row>
    <row r="83" spans="1:20" s="10" customFormat="1" ht="29.25" customHeight="1" x14ac:dyDescent="0.25">
      <c r="B83" s="30" t="s">
        <v>123</v>
      </c>
      <c r="C83" s="59" t="s">
        <v>27</v>
      </c>
      <c r="D83" s="32" t="s">
        <v>21</v>
      </c>
      <c r="E83" s="45"/>
      <c r="F83" s="34"/>
      <c r="G83" s="45"/>
      <c r="H83" s="35"/>
      <c r="I83" s="36"/>
      <c r="J83" s="1"/>
      <c r="K83" s="154"/>
    </row>
    <row r="84" spans="1:20" s="10" customFormat="1" ht="29.25" customHeight="1" x14ac:dyDescent="0.25">
      <c r="B84" s="30" t="s">
        <v>124</v>
      </c>
      <c r="C84" s="59" t="s">
        <v>29</v>
      </c>
      <c r="D84" s="32" t="s">
        <v>21</v>
      </c>
      <c r="E84" s="45"/>
      <c r="F84" s="34"/>
      <c r="G84" s="45"/>
      <c r="H84" s="35"/>
      <c r="I84" s="36"/>
      <c r="J84" s="1"/>
      <c r="K84" s="154"/>
    </row>
    <row r="85" spans="1:20" s="10" customFormat="1" x14ac:dyDescent="0.25">
      <c r="B85" s="30" t="s">
        <v>125</v>
      </c>
      <c r="C85" s="31" t="s">
        <v>31</v>
      </c>
      <c r="D85" s="32" t="s">
        <v>21</v>
      </c>
      <c r="E85" s="45"/>
      <c r="F85" s="34"/>
      <c r="G85" s="45"/>
      <c r="H85" s="35"/>
      <c r="I85" s="36"/>
      <c r="J85" s="1"/>
      <c r="K85" s="154"/>
    </row>
    <row r="86" spans="1:20" s="10" customFormat="1" x14ac:dyDescent="0.25">
      <c r="A86" s="10" t="s">
        <v>7</v>
      </c>
      <c r="B86" s="30" t="s">
        <v>126</v>
      </c>
      <c r="C86" s="39" t="s">
        <v>33</v>
      </c>
      <c r="D86" s="40" t="s">
        <v>21</v>
      </c>
      <c r="E86" s="41">
        <v>45.530845762989884</v>
      </c>
      <c r="F86" s="42">
        <v>143.314482821929</v>
      </c>
      <c r="G86" s="41">
        <f>F86-E86</f>
        <v>97.783637058939121</v>
      </c>
      <c r="H86" s="43">
        <f>IF(E86=0,1,IF(F86=0,-1,G86/E86))</f>
        <v>2.1476349806447774</v>
      </c>
      <c r="I86" s="44"/>
      <c r="J86" s="1"/>
      <c r="K86" s="154"/>
    </row>
    <row r="87" spans="1:20" s="10" customFormat="1" x14ac:dyDescent="0.25">
      <c r="B87" s="30" t="s">
        <v>127</v>
      </c>
      <c r="C87" s="31" t="s">
        <v>35</v>
      </c>
      <c r="D87" s="32" t="s">
        <v>21</v>
      </c>
      <c r="E87" s="45"/>
      <c r="F87" s="34"/>
      <c r="G87" s="45"/>
      <c r="H87" s="35"/>
      <c r="I87" s="36"/>
      <c r="J87" s="1"/>
      <c r="K87" s="154"/>
    </row>
    <row r="88" spans="1:20" s="10" customFormat="1" x14ac:dyDescent="0.25">
      <c r="A88" s="10" t="s">
        <v>7</v>
      </c>
      <c r="B88" s="30" t="s">
        <v>128</v>
      </c>
      <c r="C88" s="39" t="s">
        <v>37</v>
      </c>
      <c r="D88" s="40" t="s">
        <v>21</v>
      </c>
      <c r="E88" s="41">
        <v>74.433043967896467</v>
      </c>
      <c r="F88" s="42">
        <v>16.840094299999997</v>
      </c>
      <c r="G88" s="41">
        <f>F88-E88</f>
        <v>-57.59294966789647</v>
      </c>
      <c r="H88" s="43">
        <f>IF(E88=0,1,IF(F88=0,-1,G88/E88))</f>
        <v>-0.77375513075532343</v>
      </c>
      <c r="I88" s="44"/>
      <c r="J88" s="1"/>
      <c r="K88" s="154"/>
    </row>
    <row r="89" spans="1:20" s="10" customFormat="1" x14ac:dyDescent="0.25">
      <c r="B89" s="30" t="s">
        <v>129</v>
      </c>
      <c r="C89" s="31" t="s">
        <v>39</v>
      </c>
      <c r="D89" s="32" t="s">
        <v>21</v>
      </c>
      <c r="E89" s="45"/>
      <c r="F89" s="34"/>
      <c r="G89" s="45"/>
      <c r="H89" s="35"/>
      <c r="I89" s="36"/>
      <c r="J89" s="1"/>
      <c r="K89" s="154"/>
    </row>
    <row r="90" spans="1:20" s="10" customFormat="1" x14ac:dyDescent="0.25">
      <c r="B90" s="30" t="s">
        <v>130</v>
      </c>
      <c r="C90" s="31" t="s">
        <v>41</v>
      </c>
      <c r="D90" s="32" t="s">
        <v>21</v>
      </c>
      <c r="E90" s="45"/>
      <c r="F90" s="34"/>
      <c r="G90" s="45"/>
      <c r="H90" s="35"/>
      <c r="I90" s="36"/>
      <c r="J90" s="1"/>
      <c r="K90" s="154"/>
    </row>
    <row r="91" spans="1:20" s="10" customFormat="1" ht="30" x14ac:dyDescent="0.25">
      <c r="B91" s="30" t="s">
        <v>131</v>
      </c>
      <c r="C91" s="37" t="s">
        <v>43</v>
      </c>
      <c r="D91" s="32" t="s">
        <v>21</v>
      </c>
      <c r="E91" s="45">
        <v>0</v>
      </c>
      <c r="F91" s="62">
        <v>0</v>
      </c>
      <c r="G91" s="45"/>
      <c r="H91" s="67"/>
      <c r="I91" s="36"/>
      <c r="J91" s="1"/>
      <c r="K91" s="154"/>
    </row>
    <row r="92" spans="1:20" s="10" customFormat="1" x14ac:dyDescent="0.25">
      <c r="B92" s="30" t="s">
        <v>132</v>
      </c>
      <c r="C92" s="59" t="s">
        <v>45</v>
      </c>
      <c r="D92" s="32" t="s">
        <v>21</v>
      </c>
      <c r="E92" s="45"/>
      <c r="F92" s="34"/>
      <c r="G92" s="45"/>
      <c r="H92" s="35"/>
      <c r="I92" s="36"/>
      <c r="J92" s="1"/>
      <c r="K92" s="154"/>
    </row>
    <row r="93" spans="1:20" s="10" customFormat="1" x14ac:dyDescent="0.25">
      <c r="B93" s="30" t="s">
        <v>133</v>
      </c>
      <c r="C93" s="46" t="s">
        <v>47</v>
      </c>
      <c r="D93" s="32" t="s">
        <v>21</v>
      </c>
      <c r="E93" s="45"/>
      <c r="F93" s="34"/>
      <c r="G93" s="45"/>
      <c r="H93" s="35"/>
      <c r="I93" s="36"/>
      <c r="J93" s="1"/>
      <c r="K93" s="154"/>
    </row>
    <row r="94" spans="1:20" s="10" customFormat="1" x14ac:dyDescent="0.25">
      <c r="A94" s="10" t="s">
        <v>7</v>
      </c>
      <c r="B94" s="30" t="s">
        <v>134</v>
      </c>
      <c r="C94" s="39" t="s">
        <v>49</v>
      </c>
      <c r="D94" s="40" t="s">
        <v>21</v>
      </c>
      <c r="E94" s="41">
        <v>23.623255485254219</v>
      </c>
      <c r="F94" s="42">
        <v>35.18104601807098</v>
      </c>
      <c r="G94" s="41">
        <f>F94-E94</f>
        <v>11.55779053281676</v>
      </c>
      <c r="H94" s="43">
        <f>IF(E94=0,1,IF(F94=0,-1,G94/E94))</f>
        <v>0.48925477439090492</v>
      </c>
      <c r="I94" s="44"/>
      <c r="J94" s="1"/>
      <c r="K94" s="154"/>
    </row>
    <row r="95" spans="1:20" s="22" customFormat="1" x14ac:dyDescent="0.25">
      <c r="A95" s="22" t="s">
        <v>7</v>
      </c>
      <c r="B95" s="48" t="s">
        <v>135</v>
      </c>
      <c r="C95" s="97" t="s">
        <v>136</v>
      </c>
      <c r="D95" s="50" t="s">
        <v>21</v>
      </c>
      <c r="E95" s="51">
        <f>E96-E102</f>
        <v>3.2702386599999897</v>
      </c>
      <c r="F95" s="52">
        <f>F96-F102</f>
        <v>-26.794252739999997</v>
      </c>
      <c r="G95" s="51">
        <f>F95-E95</f>
        <v>-30.064491399999987</v>
      </c>
      <c r="H95" s="53">
        <f>IF(E95=0,1,IF(F95=0,-1,G95/E95))</f>
        <v>-9.1933630923438727</v>
      </c>
      <c r="I95" s="54"/>
      <c r="J95" s="1"/>
      <c r="K95" s="154"/>
      <c r="L95" s="10"/>
      <c r="M95" s="10"/>
      <c r="N95" s="10"/>
      <c r="O95" s="10"/>
      <c r="P95" s="10"/>
      <c r="Q95" s="10"/>
      <c r="R95" s="10"/>
      <c r="S95" s="10"/>
      <c r="T95" s="10"/>
    </row>
    <row r="96" spans="1:20" s="10" customFormat="1" x14ac:dyDescent="0.25">
      <c r="A96" s="10" t="s">
        <v>7</v>
      </c>
      <c r="B96" s="30" t="s">
        <v>137</v>
      </c>
      <c r="C96" s="98" t="s">
        <v>138</v>
      </c>
      <c r="D96" s="40" t="s">
        <v>21</v>
      </c>
      <c r="E96" s="41">
        <f>E97+E98+E99+E101</f>
        <v>82.505428249999994</v>
      </c>
      <c r="F96" s="42">
        <f>[1]ФЭМ!$P101+[1]ФЭМ!$Q101</f>
        <v>14.078974059999998</v>
      </c>
      <c r="G96" s="41">
        <f>F96-E96</f>
        <v>-68.426454190000001</v>
      </c>
      <c r="H96" s="43">
        <f>IF(E96=0,1,IF(F96=0,-1,G96/E96))</f>
        <v>-0.82935699676221009</v>
      </c>
      <c r="I96" s="44"/>
      <c r="J96" s="1"/>
      <c r="K96" s="154"/>
    </row>
    <row r="97" spans="1:20" s="10" customFormat="1" x14ac:dyDescent="0.25">
      <c r="B97" s="30" t="s">
        <v>139</v>
      </c>
      <c r="C97" s="59" t="s">
        <v>140</v>
      </c>
      <c r="D97" s="32" t="s">
        <v>21</v>
      </c>
      <c r="E97" s="45">
        <v>0</v>
      </c>
      <c r="F97" s="34">
        <v>0</v>
      </c>
      <c r="G97" s="45"/>
      <c r="H97" s="35"/>
      <c r="I97" s="36"/>
      <c r="J97" s="1"/>
      <c r="K97" s="154"/>
    </row>
    <row r="98" spans="1:20" s="10" customFormat="1" x14ac:dyDescent="0.25">
      <c r="A98" s="10" t="s">
        <v>7</v>
      </c>
      <c r="B98" s="30" t="s">
        <v>141</v>
      </c>
      <c r="C98" s="99" t="s">
        <v>142</v>
      </c>
      <c r="D98" s="40" t="s">
        <v>21</v>
      </c>
      <c r="E98" s="41">
        <v>0.60059817000000004</v>
      </c>
      <c r="F98" s="42">
        <v>2.1246247</v>
      </c>
      <c r="G98" s="41">
        <f>F98-E98</f>
        <v>1.52402653</v>
      </c>
      <c r="H98" s="43">
        <f>IF(E98=0,1,IF(F98=0,-1,G98/E98))</f>
        <v>2.5375144416440696</v>
      </c>
      <c r="I98" s="44"/>
      <c r="J98" s="1"/>
      <c r="K98" s="154"/>
    </row>
    <row r="99" spans="1:20" s="10" customFormat="1" x14ac:dyDescent="0.25">
      <c r="B99" s="30" t="s">
        <v>143</v>
      </c>
      <c r="C99" s="59" t="s">
        <v>144</v>
      </c>
      <c r="D99" s="32" t="s">
        <v>21</v>
      </c>
      <c r="E99" s="41">
        <v>0</v>
      </c>
      <c r="F99" s="42">
        <v>0</v>
      </c>
      <c r="G99" s="45"/>
      <c r="H99" s="35"/>
      <c r="I99" s="36"/>
      <c r="J99" s="1"/>
      <c r="K99" s="154"/>
    </row>
    <row r="100" spans="1:20" s="10" customFormat="1" x14ac:dyDescent="0.25">
      <c r="B100" s="30" t="s">
        <v>145</v>
      </c>
      <c r="C100" s="63" t="s">
        <v>146</v>
      </c>
      <c r="D100" s="32" t="s">
        <v>21</v>
      </c>
      <c r="E100" s="100"/>
      <c r="F100" s="34">
        <v>0</v>
      </c>
      <c r="G100" s="45"/>
      <c r="H100" s="35"/>
      <c r="I100" s="36"/>
      <c r="J100" s="1"/>
      <c r="K100" s="154"/>
    </row>
    <row r="101" spans="1:20" s="10" customFormat="1" x14ac:dyDescent="0.25">
      <c r="A101" s="10" t="s">
        <v>7</v>
      </c>
      <c r="B101" s="30" t="s">
        <v>147</v>
      </c>
      <c r="C101" s="68" t="s">
        <v>148</v>
      </c>
      <c r="D101" s="40" t="s">
        <v>21</v>
      </c>
      <c r="E101" s="41">
        <v>81.904830079999996</v>
      </c>
      <c r="F101" s="42">
        <v>11.954349359999998</v>
      </c>
      <c r="G101" s="41">
        <f>F101-E101</f>
        <v>-69.950480720000002</v>
      </c>
      <c r="H101" s="43">
        <f>IF(E101=0,1,IF(F101=0,-1,G101/E101))</f>
        <v>-0.8540458560462959</v>
      </c>
      <c r="I101" s="44"/>
      <c r="J101" s="1"/>
      <c r="K101" s="154"/>
    </row>
    <row r="102" spans="1:20" s="10" customFormat="1" x14ac:dyDescent="0.25">
      <c r="A102" s="10" t="s">
        <v>7</v>
      </c>
      <c r="B102" s="30" t="s">
        <v>149</v>
      </c>
      <c r="C102" s="101" t="s">
        <v>104</v>
      </c>
      <c r="D102" s="40" t="s">
        <v>21</v>
      </c>
      <c r="E102" s="45">
        <v>79.235189590000005</v>
      </c>
      <c r="F102" s="102">
        <v>40.873226799999998</v>
      </c>
      <c r="G102" s="45">
        <f>F102-E102</f>
        <v>-38.361962790000007</v>
      </c>
      <c r="H102" s="35">
        <f>IF(E102=0,1,IF(F102=0,-1,G102/E102))</f>
        <v>-0.48415310152601104</v>
      </c>
      <c r="I102" s="36"/>
      <c r="J102" s="1"/>
      <c r="K102" s="154"/>
    </row>
    <row r="103" spans="1:20" s="10" customFormat="1" x14ac:dyDescent="0.25">
      <c r="A103" s="10" t="s">
        <v>7</v>
      </c>
      <c r="B103" s="30" t="s">
        <v>150</v>
      </c>
      <c r="C103" s="68" t="s">
        <v>151</v>
      </c>
      <c r="D103" s="40" t="s">
        <v>21</v>
      </c>
      <c r="E103" s="41">
        <v>14.4</v>
      </c>
      <c r="F103" s="42">
        <v>8.5015550499999986</v>
      </c>
      <c r="G103" s="41">
        <f>F103-E103</f>
        <v>-5.8984449500000018</v>
      </c>
      <c r="H103" s="43">
        <f>IF(E103=0,1,IF(F103=0,-1,G103/E103))</f>
        <v>-0.40961423263888902</v>
      </c>
      <c r="I103" s="44"/>
      <c r="J103" s="1"/>
      <c r="K103" s="154"/>
    </row>
    <row r="104" spans="1:20" s="10" customFormat="1" x14ac:dyDescent="0.25">
      <c r="A104" s="10" t="s">
        <v>7</v>
      </c>
      <c r="B104" s="30" t="s">
        <v>152</v>
      </c>
      <c r="C104" s="68" t="s">
        <v>153</v>
      </c>
      <c r="D104" s="40" t="s">
        <v>21</v>
      </c>
      <c r="E104" s="41">
        <v>33.009303879999997</v>
      </c>
      <c r="F104" s="42">
        <v>18.788471430000001</v>
      </c>
      <c r="G104" s="41">
        <f>F104-E104</f>
        <v>-14.220832449999996</v>
      </c>
      <c r="H104" s="43">
        <f>IF(E104=0,1,IF(F104=0,-1,G104/E104))</f>
        <v>-0.4308128551179855</v>
      </c>
      <c r="I104" s="44"/>
      <c r="J104" s="1"/>
      <c r="K104" s="154"/>
    </row>
    <row r="105" spans="1:20" s="10" customFormat="1" x14ac:dyDescent="0.25">
      <c r="B105" s="30" t="s">
        <v>154</v>
      </c>
      <c r="C105" s="46" t="s">
        <v>155</v>
      </c>
      <c r="D105" s="32" t="s">
        <v>21</v>
      </c>
      <c r="E105" s="45">
        <v>0</v>
      </c>
      <c r="F105" s="34">
        <v>0</v>
      </c>
      <c r="G105" s="45"/>
      <c r="H105" s="35"/>
      <c r="I105" s="36"/>
      <c r="J105" s="1"/>
      <c r="K105" s="154"/>
    </row>
    <row r="106" spans="1:20" s="10" customFormat="1" x14ac:dyDescent="0.25">
      <c r="B106" s="30" t="s">
        <v>156</v>
      </c>
      <c r="C106" s="63" t="s">
        <v>157</v>
      </c>
      <c r="D106" s="32" t="s">
        <v>21</v>
      </c>
      <c r="E106" s="45"/>
      <c r="F106" s="34"/>
      <c r="G106" s="45"/>
      <c r="H106" s="35"/>
      <c r="I106" s="36"/>
      <c r="J106" s="1"/>
      <c r="K106" s="154"/>
    </row>
    <row r="107" spans="1:20" s="10" customFormat="1" x14ac:dyDescent="0.25">
      <c r="A107" s="10" t="s">
        <v>7</v>
      </c>
      <c r="B107" s="30" t="s">
        <v>158</v>
      </c>
      <c r="C107" s="68" t="s">
        <v>159</v>
      </c>
      <c r="D107" s="40" t="s">
        <v>21</v>
      </c>
      <c r="E107" s="41">
        <v>31.825885710000001</v>
      </c>
      <c r="F107" s="42">
        <v>13.58320032</v>
      </c>
      <c r="G107" s="41">
        <f>F107-E107</f>
        <v>-18.242685390000002</v>
      </c>
      <c r="H107" s="43">
        <f>IF(E107=0,1,IF(F107=0,-1,G107/E107))</f>
        <v>-0.57320275565081835</v>
      </c>
      <c r="I107" s="44"/>
      <c r="J107" s="1"/>
      <c r="K107" s="154"/>
    </row>
    <row r="108" spans="1:20" s="22" customFormat="1" x14ac:dyDescent="0.25">
      <c r="A108" s="22" t="s">
        <v>7</v>
      </c>
      <c r="B108" s="48" t="s">
        <v>160</v>
      </c>
      <c r="C108" s="97" t="s">
        <v>161</v>
      </c>
      <c r="D108" s="50" t="s">
        <v>21</v>
      </c>
      <c r="E108" s="51">
        <f>E80+E95</f>
        <v>146.85738387614069</v>
      </c>
      <c r="F108" s="52">
        <f>F80+F95</f>
        <v>168.54137040000018</v>
      </c>
      <c r="G108" s="51">
        <f>F108-E108</f>
        <v>21.683986523859488</v>
      </c>
      <c r="H108" s="53">
        <f>IF(E108=0,1,IF(F108=0,-1,G108/E108))</f>
        <v>0.14765336240871438</v>
      </c>
      <c r="I108" s="103"/>
      <c r="J108" s="1"/>
      <c r="K108" s="154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s="10" customFormat="1" ht="30" x14ac:dyDescent="0.25">
      <c r="B109" s="30" t="s">
        <v>162</v>
      </c>
      <c r="C109" s="37" t="s">
        <v>163</v>
      </c>
      <c r="D109" s="32" t="s">
        <v>21</v>
      </c>
      <c r="E109" s="45">
        <v>0</v>
      </c>
      <c r="F109" s="62">
        <v>0</v>
      </c>
      <c r="G109" s="45"/>
      <c r="H109" s="67"/>
      <c r="I109" s="36"/>
      <c r="J109" s="1"/>
      <c r="K109" s="154"/>
    </row>
    <row r="110" spans="1:20" s="10" customFormat="1" ht="30" x14ac:dyDescent="0.25">
      <c r="B110" s="30" t="s">
        <v>164</v>
      </c>
      <c r="C110" s="59" t="s">
        <v>25</v>
      </c>
      <c r="D110" s="32" t="s">
        <v>21</v>
      </c>
      <c r="E110" s="45"/>
      <c r="F110" s="34"/>
      <c r="G110" s="45"/>
      <c r="H110" s="35"/>
      <c r="I110" s="36"/>
      <c r="J110" s="1"/>
      <c r="K110" s="154"/>
    </row>
    <row r="111" spans="1:20" s="10" customFormat="1" ht="30" x14ac:dyDescent="0.25">
      <c r="B111" s="30" t="s">
        <v>165</v>
      </c>
      <c r="C111" s="59" t="s">
        <v>27</v>
      </c>
      <c r="D111" s="32" t="s">
        <v>21</v>
      </c>
      <c r="E111" s="45"/>
      <c r="F111" s="104"/>
      <c r="G111" s="45"/>
      <c r="H111" s="35"/>
      <c r="I111" s="36"/>
      <c r="J111" s="1"/>
      <c r="K111" s="154"/>
    </row>
    <row r="112" spans="1:20" s="10" customFormat="1" ht="30" x14ac:dyDescent="0.25">
      <c r="B112" s="30" t="s">
        <v>166</v>
      </c>
      <c r="C112" s="59" t="s">
        <v>29</v>
      </c>
      <c r="D112" s="32" t="s">
        <v>21</v>
      </c>
      <c r="E112" s="45"/>
      <c r="F112" s="104"/>
      <c r="G112" s="45"/>
      <c r="H112" s="35"/>
      <c r="I112" s="36"/>
      <c r="J112" s="1"/>
      <c r="K112" s="154"/>
    </row>
    <row r="113" spans="1:20" s="10" customFormat="1" x14ac:dyDescent="0.25">
      <c r="B113" s="30" t="s">
        <v>167</v>
      </c>
      <c r="C113" s="31" t="s">
        <v>31</v>
      </c>
      <c r="D113" s="32" t="s">
        <v>21</v>
      </c>
      <c r="E113" s="45"/>
      <c r="F113" s="104"/>
      <c r="G113" s="45"/>
      <c r="H113" s="35"/>
      <c r="I113" s="36"/>
      <c r="J113" s="1"/>
      <c r="K113" s="154"/>
    </row>
    <row r="114" spans="1:20" s="10" customFormat="1" x14ac:dyDescent="0.25">
      <c r="A114" s="10" t="s">
        <v>7</v>
      </c>
      <c r="B114" s="30" t="s">
        <v>168</v>
      </c>
      <c r="C114" s="39" t="s">
        <v>33</v>
      </c>
      <c r="D114" s="40" t="s">
        <v>21</v>
      </c>
      <c r="E114" s="41">
        <v>51.597156881856833</v>
      </c>
      <c r="F114" s="42">
        <v>135.74523087917288</v>
      </c>
      <c r="G114" s="41">
        <f>F114-E114</f>
        <v>84.148073997316047</v>
      </c>
      <c r="H114" s="43">
        <f>IF(E114=0,1,IF(F114=0,-1,G114/E114))</f>
        <v>1.6308664872754866</v>
      </c>
      <c r="I114" s="44"/>
      <c r="J114" s="1"/>
      <c r="K114" s="154"/>
    </row>
    <row r="115" spans="1:20" s="10" customFormat="1" x14ac:dyDescent="0.25">
      <c r="B115" s="30" t="s">
        <v>169</v>
      </c>
      <c r="C115" s="31" t="s">
        <v>35</v>
      </c>
      <c r="D115" s="32" t="s">
        <v>21</v>
      </c>
      <c r="E115" s="45"/>
      <c r="F115" s="104"/>
      <c r="G115" s="45"/>
      <c r="H115" s="35"/>
      <c r="I115" s="36"/>
      <c r="J115" s="1"/>
      <c r="K115" s="154"/>
    </row>
    <row r="116" spans="1:20" s="10" customFormat="1" x14ac:dyDescent="0.25">
      <c r="A116" s="10" t="s">
        <v>7</v>
      </c>
      <c r="B116" s="30" t="s">
        <v>170</v>
      </c>
      <c r="C116" s="39" t="s">
        <v>37</v>
      </c>
      <c r="D116" s="40" t="s">
        <v>21</v>
      </c>
      <c r="E116" s="41">
        <v>75.723256717896447</v>
      </c>
      <c r="F116" s="42">
        <v>16.185634986340684</v>
      </c>
      <c r="G116" s="41">
        <f>F116-E116</f>
        <v>-59.53762173155576</v>
      </c>
      <c r="H116" s="43">
        <f>IF(E116=0,1,IF(F116=0,-1,G116/E116))</f>
        <v>-0.78625278827296696</v>
      </c>
      <c r="I116" s="44"/>
      <c r="J116" s="1"/>
      <c r="K116" s="154"/>
    </row>
    <row r="117" spans="1:20" s="10" customFormat="1" x14ac:dyDescent="0.25">
      <c r="B117" s="30" t="s">
        <v>171</v>
      </c>
      <c r="C117" s="31" t="s">
        <v>39</v>
      </c>
      <c r="D117" s="32" t="s">
        <v>21</v>
      </c>
      <c r="E117" s="45"/>
      <c r="F117" s="34"/>
      <c r="G117" s="45"/>
      <c r="H117" s="35"/>
      <c r="I117" s="36"/>
      <c r="J117" s="1"/>
      <c r="K117" s="154"/>
    </row>
    <row r="118" spans="1:20" s="10" customFormat="1" x14ac:dyDescent="0.25">
      <c r="B118" s="30" t="s">
        <v>172</v>
      </c>
      <c r="C118" s="31" t="s">
        <v>41</v>
      </c>
      <c r="D118" s="32" t="s">
        <v>21</v>
      </c>
      <c r="E118" s="45"/>
      <c r="F118" s="34"/>
      <c r="G118" s="45"/>
      <c r="H118" s="35"/>
      <c r="I118" s="36"/>
      <c r="J118" s="1"/>
      <c r="K118" s="154"/>
    </row>
    <row r="119" spans="1:20" s="10" customFormat="1" ht="30" x14ac:dyDescent="0.25">
      <c r="B119" s="30" t="s">
        <v>173</v>
      </c>
      <c r="C119" s="37" t="s">
        <v>43</v>
      </c>
      <c r="D119" s="32" t="s">
        <v>21</v>
      </c>
      <c r="E119" s="45">
        <v>0</v>
      </c>
      <c r="F119" s="34">
        <v>0</v>
      </c>
      <c r="G119" s="60"/>
      <c r="H119" s="35"/>
      <c r="I119" s="36"/>
      <c r="J119" s="1"/>
      <c r="K119" s="154"/>
    </row>
    <row r="120" spans="1:20" s="10" customFormat="1" x14ac:dyDescent="0.25">
      <c r="B120" s="30" t="s">
        <v>174</v>
      </c>
      <c r="C120" s="46" t="s">
        <v>45</v>
      </c>
      <c r="D120" s="32" t="s">
        <v>21</v>
      </c>
      <c r="E120" s="45"/>
      <c r="F120" s="104"/>
      <c r="G120" s="45"/>
      <c r="H120" s="35"/>
      <c r="I120" s="36"/>
      <c r="J120" s="1"/>
      <c r="K120" s="154"/>
    </row>
    <row r="121" spans="1:20" s="10" customFormat="1" x14ac:dyDescent="0.25">
      <c r="B121" s="30" t="s">
        <v>175</v>
      </c>
      <c r="C121" s="46" t="s">
        <v>47</v>
      </c>
      <c r="D121" s="32" t="s">
        <v>21</v>
      </c>
      <c r="E121" s="45"/>
      <c r="F121" s="104"/>
      <c r="G121" s="45"/>
      <c r="H121" s="35"/>
      <c r="I121" s="36"/>
      <c r="J121" s="1"/>
      <c r="K121" s="154"/>
    </row>
    <row r="122" spans="1:20" s="10" customFormat="1" x14ac:dyDescent="0.25">
      <c r="A122" s="10" t="s">
        <v>7</v>
      </c>
      <c r="B122" s="30" t="s">
        <v>176</v>
      </c>
      <c r="C122" s="39" t="s">
        <v>49</v>
      </c>
      <c r="D122" s="40" t="s">
        <v>21</v>
      </c>
      <c r="E122" s="41">
        <v>19.536970276387422</v>
      </c>
      <c r="F122" s="42">
        <v>16.610502534486496</v>
      </c>
      <c r="G122" s="41">
        <f>F122-E122</f>
        <v>-2.9264677419009253</v>
      </c>
      <c r="H122" s="43">
        <f>IF(E122=0,1,IF(F122=0,-1,G122/E122))</f>
        <v>-0.14979127779284609</v>
      </c>
      <c r="I122" s="44"/>
      <c r="J122" s="1"/>
      <c r="K122" s="154"/>
    </row>
    <row r="123" spans="1:20" s="22" customFormat="1" x14ac:dyDescent="0.25">
      <c r="A123" s="22" t="s">
        <v>7</v>
      </c>
      <c r="B123" s="48" t="s">
        <v>177</v>
      </c>
      <c r="C123" s="97" t="s">
        <v>178</v>
      </c>
      <c r="D123" s="50" t="s">
        <v>21</v>
      </c>
      <c r="E123" s="51">
        <f>E129+E131+E137</f>
        <v>29.371476775228146</v>
      </c>
      <c r="F123" s="52">
        <f>F129+F131+F137</f>
        <v>42.453101832000058</v>
      </c>
      <c r="G123" s="51">
        <f>F123-E123</f>
        <v>13.081625056771912</v>
      </c>
      <c r="H123" s="53">
        <f>IF(E123=0,1,IF(F123=0,-1,G123/E123))</f>
        <v>0.4453853361505109</v>
      </c>
      <c r="I123" s="54"/>
      <c r="J123" s="1"/>
      <c r="K123" s="154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s="10" customFormat="1" x14ac:dyDescent="0.25">
      <c r="B124" s="30" t="s">
        <v>179</v>
      </c>
      <c r="C124" s="31" t="s">
        <v>23</v>
      </c>
      <c r="D124" s="32" t="s">
        <v>21</v>
      </c>
      <c r="E124" s="45">
        <v>0</v>
      </c>
      <c r="F124" s="34">
        <v>0</v>
      </c>
      <c r="G124" s="45"/>
      <c r="H124" s="35"/>
      <c r="I124" s="36"/>
      <c r="J124" s="1"/>
      <c r="K124" s="154"/>
    </row>
    <row r="125" spans="1:20" s="10" customFormat="1" ht="30" x14ac:dyDescent="0.25">
      <c r="B125" s="30" t="s">
        <v>180</v>
      </c>
      <c r="C125" s="59" t="s">
        <v>25</v>
      </c>
      <c r="D125" s="32" t="s">
        <v>21</v>
      </c>
      <c r="E125" s="60"/>
      <c r="F125" s="104"/>
      <c r="G125" s="60"/>
      <c r="H125" s="35"/>
      <c r="I125" s="36"/>
      <c r="J125" s="1"/>
      <c r="K125" s="154"/>
    </row>
    <row r="126" spans="1:20" s="10" customFormat="1" ht="30" x14ac:dyDescent="0.25">
      <c r="B126" s="30" t="s">
        <v>181</v>
      </c>
      <c r="C126" s="59" t="s">
        <v>27</v>
      </c>
      <c r="D126" s="32" t="s">
        <v>21</v>
      </c>
      <c r="E126" s="60"/>
      <c r="F126" s="104"/>
      <c r="G126" s="60"/>
      <c r="H126" s="35"/>
      <c r="I126" s="36"/>
      <c r="J126" s="1"/>
      <c r="K126" s="154"/>
    </row>
    <row r="127" spans="1:20" s="10" customFormat="1" ht="30" x14ac:dyDescent="0.25">
      <c r="B127" s="30" t="s">
        <v>182</v>
      </c>
      <c r="C127" s="59" t="s">
        <v>29</v>
      </c>
      <c r="D127" s="32" t="s">
        <v>21</v>
      </c>
      <c r="E127" s="60"/>
      <c r="F127" s="104"/>
      <c r="G127" s="60"/>
      <c r="H127" s="35"/>
      <c r="I127" s="36"/>
      <c r="J127" s="1"/>
      <c r="K127" s="154"/>
    </row>
    <row r="128" spans="1:20" s="10" customFormat="1" x14ac:dyDescent="0.25">
      <c r="B128" s="30" t="s">
        <v>183</v>
      </c>
      <c r="C128" s="105" t="s">
        <v>184</v>
      </c>
      <c r="D128" s="32" t="s">
        <v>21</v>
      </c>
      <c r="E128" s="45"/>
      <c r="F128" s="104"/>
      <c r="G128" s="45"/>
      <c r="H128" s="35"/>
      <c r="I128" s="36"/>
      <c r="J128" s="1"/>
      <c r="K128" s="154"/>
    </row>
    <row r="129" spans="1:20" s="10" customFormat="1" x14ac:dyDescent="0.25">
      <c r="A129" s="10" t="s">
        <v>7</v>
      </c>
      <c r="B129" s="30" t="s">
        <v>185</v>
      </c>
      <c r="C129" s="101" t="s">
        <v>186</v>
      </c>
      <c r="D129" s="40" t="s">
        <v>21</v>
      </c>
      <c r="E129" s="41">
        <v>10.319431376371368</v>
      </c>
      <c r="F129" s="42">
        <v>33.234250987754997</v>
      </c>
      <c r="G129" s="41">
        <f>F129-E129</f>
        <v>22.914819611383628</v>
      </c>
      <c r="H129" s="43">
        <f>IF(E129=0,1,IF(F129=0,-1,G129/E129))</f>
        <v>2.2205506074542249</v>
      </c>
      <c r="I129" s="44"/>
      <c r="J129" s="1"/>
      <c r="K129" s="154"/>
    </row>
    <row r="130" spans="1:20" s="10" customFormat="1" x14ac:dyDescent="0.25">
      <c r="B130" s="30" t="s">
        <v>187</v>
      </c>
      <c r="C130" s="105" t="s">
        <v>188</v>
      </c>
      <c r="D130" s="32" t="s">
        <v>21</v>
      </c>
      <c r="E130" s="45"/>
      <c r="F130" s="104"/>
      <c r="G130" s="45"/>
      <c r="H130" s="35"/>
      <c r="I130" s="36"/>
      <c r="J130" s="1"/>
      <c r="K130" s="154"/>
    </row>
    <row r="131" spans="1:20" s="10" customFormat="1" x14ac:dyDescent="0.25">
      <c r="A131" s="10" t="s">
        <v>7</v>
      </c>
      <c r="B131" s="30" t="s">
        <v>189</v>
      </c>
      <c r="C131" s="101" t="s">
        <v>190</v>
      </c>
      <c r="D131" s="40" t="s">
        <v>21</v>
      </c>
      <c r="E131" s="41">
        <v>15.144651343579291</v>
      </c>
      <c r="F131" s="42">
        <v>3.414289867273419</v>
      </c>
      <c r="G131" s="41">
        <f>F131-E131</f>
        <v>-11.730361476305871</v>
      </c>
      <c r="H131" s="43">
        <f>IF(E131=0,1,IF(F131=0,-1,G131/E131))</f>
        <v>-0.77455473950406006</v>
      </c>
      <c r="I131" s="44"/>
      <c r="J131" s="1"/>
      <c r="K131" s="154"/>
    </row>
    <row r="132" spans="1:20" s="10" customFormat="1" x14ac:dyDescent="0.25">
      <c r="B132" s="30" t="s">
        <v>191</v>
      </c>
      <c r="C132" s="105" t="s">
        <v>192</v>
      </c>
      <c r="D132" s="32" t="s">
        <v>21</v>
      </c>
      <c r="E132" s="45"/>
      <c r="F132" s="34"/>
      <c r="G132" s="45"/>
      <c r="H132" s="35"/>
      <c r="I132" s="36"/>
      <c r="J132" s="1"/>
      <c r="K132" s="154"/>
    </row>
    <row r="133" spans="1:20" s="10" customFormat="1" x14ac:dyDescent="0.25">
      <c r="B133" s="30" t="s">
        <v>193</v>
      </c>
      <c r="C133" s="105" t="s">
        <v>194</v>
      </c>
      <c r="D133" s="32" t="s">
        <v>21</v>
      </c>
      <c r="E133" s="45"/>
      <c r="F133" s="34"/>
      <c r="G133" s="45"/>
      <c r="H133" s="35"/>
      <c r="I133" s="36"/>
      <c r="J133" s="1"/>
      <c r="K133" s="154"/>
    </row>
    <row r="134" spans="1:20" s="10" customFormat="1" ht="30" x14ac:dyDescent="0.25">
      <c r="B134" s="30" t="s">
        <v>195</v>
      </c>
      <c r="C134" s="105" t="s">
        <v>43</v>
      </c>
      <c r="D134" s="32" t="s">
        <v>21</v>
      </c>
      <c r="E134" s="45">
        <v>0</v>
      </c>
      <c r="F134" s="34">
        <v>0</v>
      </c>
      <c r="G134" s="45"/>
      <c r="H134" s="35"/>
      <c r="I134" s="36"/>
      <c r="J134" s="1"/>
      <c r="K134" s="154"/>
    </row>
    <row r="135" spans="1:20" s="10" customFormat="1" x14ac:dyDescent="0.25">
      <c r="B135" s="30" t="s">
        <v>196</v>
      </c>
      <c r="C135" s="46" t="s">
        <v>197</v>
      </c>
      <c r="D135" s="32" t="s">
        <v>21</v>
      </c>
      <c r="E135" s="45"/>
      <c r="F135" s="104"/>
      <c r="G135" s="45"/>
      <c r="H135" s="35"/>
      <c r="I135" s="36"/>
      <c r="J135" s="1"/>
      <c r="K135" s="154"/>
    </row>
    <row r="136" spans="1:20" s="10" customFormat="1" x14ac:dyDescent="0.25">
      <c r="B136" s="30" t="s">
        <v>198</v>
      </c>
      <c r="C136" s="46" t="s">
        <v>47</v>
      </c>
      <c r="D136" s="32" t="s">
        <v>21</v>
      </c>
      <c r="E136" s="45"/>
      <c r="F136" s="104"/>
      <c r="G136" s="45"/>
      <c r="H136" s="35"/>
      <c r="I136" s="36"/>
      <c r="J136" s="1"/>
      <c r="K136" s="154"/>
    </row>
    <row r="137" spans="1:20" s="10" customFormat="1" ht="16.149999999999999" customHeight="1" x14ac:dyDescent="0.25">
      <c r="A137" s="10" t="s">
        <v>7</v>
      </c>
      <c r="B137" s="30" t="s">
        <v>199</v>
      </c>
      <c r="C137" s="101" t="s">
        <v>200</v>
      </c>
      <c r="D137" s="40" t="s">
        <v>21</v>
      </c>
      <c r="E137" s="41">
        <v>3.9073940552774848</v>
      </c>
      <c r="F137" s="42">
        <v>5.8045609769716435</v>
      </c>
      <c r="G137" s="41">
        <f>F137-E137</f>
        <v>1.8971669216941587</v>
      </c>
      <c r="H137" s="43">
        <f>IF(E137=0,1,IF(F137=0,-1,G137/E137))</f>
        <v>0.48553253008402575</v>
      </c>
      <c r="I137" s="44"/>
      <c r="J137" s="1"/>
      <c r="K137" s="154"/>
    </row>
    <row r="138" spans="1:20" s="22" customFormat="1" x14ac:dyDescent="0.25">
      <c r="A138" s="22" t="s">
        <v>7</v>
      </c>
      <c r="B138" s="48" t="s">
        <v>201</v>
      </c>
      <c r="C138" s="97" t="s">
        <v>202</v>
      </c>
      <c r="D138" s="50" t="s">
        <v>21</v>
      </c>
      <c r="E138" s="51">
        <f>E139+E143+E144+E145+E146+E147+E148+E149+E152</f>
        <v>117.48590710091256</v>
      </c>
      <c r="F138" s="52">
        <f>F139+F143+F144+F145+F146+F147+F148+F149+F152</f>
        <v>132.14076879600003</v>
      </c>
      <c r="G138" s="51">
        <f>F138-E138</f>
        <v>14.654861695087476</v>
      </c>
      <c r="H138" s="53">
        <f>IF(E138=0,1,IF(F138=0,-1,G138/E138))</f>
        <v>0.12473718811652812</v>
      </c>
      <c r="I138" s="54"/>
      <c r="J138" s="1"/>
      <c r="K138" s="154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s="10" customFormat="1" x14ac:dyDescent="0.25">
      <c r="B139" s="30" t="s">
        <v>203</v>
      </c>
      <c r="C139" s="31" t="s">
        <v>23</v>
      </c>
      <c r="D139" s="32" t="s">
        <v>21</v>
      </c>
      <c r="E139" s="45">
        <v>0</v>
      </c>
      <c r="F139" s="34">
        <v>0</v>
      </c>
      <c r="G139" s="45"/>
      <c r="H139" s="35"/>
      <c r="I139" s="36"/>
      <c r="J139" s="1"/>
      <c r="K139" s="154"/>
    </row>
    <row r="140" spans="1:20" s="10" customFormat="1" ht="30" x14ac:dyDescent="0.25">
      <c r="B140" s="30" t="s">
        <v>204</v>
      </c>
      <c r="C140" s="59" t="s">
        <v>25</v>
      </c>
      <c r="D140" s="32" t="s">
        <v>21</v>
      </c>
      <c r="E140" s="45"/>
      <c r="F140" s="104"/>
      <c r="G140" s="45"/>
      <c r="H140" s="35"/>
      <c r="I140" s="36"/>
      <c r="J140" s="1"/>
      <c r="K140" s="154"/>
    </row>
    <row r="141" spans="1:20" s="10" customFormat="1" ht="30" x14ac:dyDescent="0.25">
      <c r="B141" s="30" t="s">
        <v>205</v>
      </c>
      <c r="C141" s="59" t="s">
        <v>27</v>
      </c>
      <c r="D141" s="32" t="s">
        <v>21</v>
      </c>
      <c r="E141" s="45"/>
      <c r="F141" s="104"/>
      <c r="G141" s="45"/>
      <c r="H141" s="35"/>
      <c r="I141" s="36"/>
      <c r="J141" s="1"/>
      <c r="K141" s="154"/>
    </row>
    <row r="142" spans="1:20" s="10" customFormat="1" ht="30" x14ac:dyDescent="0.25">
      <c r="B142" s="30" t="s">
        <v>206</v>
      </c>
      <c r="C142" s="59" t="s">
        <v>29</v>
      </c>
      <c r="D142" s="32" t="s">
        <v>21</v>
      </c>
      <c r="E142" s="45"/>
      <c r="F142" s="104"/>
      <c r="G142" s="45"/>
      <c r="H142" s="35"/>
      <c r="I142" s="36"/>
      <c r="J142" s="1"/>
      <c r="K142" s="154"/>
    </row>
    <row r="143" spans="1:20" s="10" customFormat="1" x14ac:dyDescent="0.25">
      <c r="B143" s="30" t="s">
        <v>207</v>
      </c>
      <c r="C143" s="31" t="s">
        <v>31</v>
      </c>
      <c r="D143" s="32" t="s">
        <v>21</v>
      </c>
      <c r="E143" s="45"/>
      <c r="F143" s="104"/>
      <c r="G143" s="45"/>
      <c r="H143" s="35"/>
      <c r="I143" s="36"/>
      <c r="J143" s="1"/>
      <c r="K143" s="154"/>
    </row>
    <row r="144" spans="1:20" s="10" customFormat="1" x14ac:dyDescent="0.25">
      <c r="A144" s="10" t="s">
        <v>7</v>
      </c>
      <c r="B144" s="30" t="s">
        <v>208</v>
      </c>
      <c r="C144" s="39" t="s">
        <v>33</v>
      </c>
      <c r="D144" s="40" t="s">
        <v>21</v>
      </c>
      <c r="E144" s="41">
        <v>41.277725505485463</v>
      </c>
      <c r="F144" s="42">
        <v>107.81282911755383</v>
      </c>
      <c r="G144" s="41">
        <f>F144-E144</f>
        <v>66.535103612068369</v>
      </c>
      <c r="H144" s="43">
        <f>IF(E144=0,1,IF(F144=0,-1,G144/E144))</f>
        <v>1.611888804368022</v>
      </c>
      <c r="I144" s="44"/>
      <c r="J144" s="1"/>
      <c r="K144" s="154"/>
    </row>
    <row r="145" spans="1:20" s="10" customFormat="1" x14ac:dyDescent="0.25">
      <c r="B145" s="30" t="s">
        <v>209</v>
      </c>
      <c r="C145" s="31" t="s">
        <v>35</v>
      </c>
      <c r="D145" s="32" t="s">
        <v>21</v>
      </c>
      <c r="E145" s="45"/>
      <c r="F145" s="102"/>
      <c r="G145" s="45"/>
      <c r="H145" s="35"/>
      <c r="I145" s="36"/>
      <c r="J145" s="1"/>
      <c r="K145" s="154"/>
    </row>
    <row r="146" spans="1:20" s="10" customFormat="1" x14ac:dyDescent="0.25">
      <c r="A146" s="10" t="s">
        <v>7</v>
      </c>
      <c r="B146" s="30" t="s">
        <v>210</v>
      </c>
      <c r="C146" s="98" t="s">
        <v>37</v>
      </c>
      <c r="D146" s="40" t="s">
        <v>21</v>
      </c>
      <c r="E146" s="41">
        <v>60.578605374317156</v>
      </c>
      <c r="F146" s="42">
        <v>12.801541502386055</v>
      </c>
      <c r="G146" s="41">
        <f>F146-E146</f>
        <v>-47.777063871931105</v>
      </c>
      <c r="H146" s="43">
        <f>IF(E146=0,1,IF(F146=0,-1,G146/E146))</f>
        <v>-0.78867883432962982</v>
      </c>
      <c r="I146" s="44"/>
      <c r="J146" s="1"/>
      <c r="K146" s="154"/>
    </row>
    <row r="147" spans="1:20" s="10" customFormat="1" x14ac:dyDescent="0.25">
      <c r="B147" s="30" t="s">
        <v>211</v>
      </c>
      <c r="C147" s="31" t="s">
        <v>39</v>
      </c>
      <c r="D147" s="32" t="s">
        <v>21</v>
      </c>
      <c r="E147" s="45"/>
      <c r="F147" s="34"/>
      <c r="G147" s="45"/>
      <c r="H147" s="35"/>
      <c r="I147" s="36"/>
      <c r="J147" s="1"/>
      <c r="K147" s="154"/>
    </row>
    <row r="148" spans="1:20" s="10" customFormat="1" x14ac:dyDescent="0.25">
      <c r="B148" s="30" t="s">
        <v>212</v>
      </c>
      <c r="C148" s="31" t="s">
        <v>41</v>
      </c>
      <c r="D148" s="32" t="s">
        <v>21</v>
      </c>
      <c r="E148" s="45"/>
      <c r="F148" s="34"/>
      <c r="G148" s="45"/>
      <c r="H148" s="35"/>
      <c r="I148" s="36"/>
      <c r="J148" s="1"/>
      <c r="K148" s="154"/>
    </row>
    <row r="149" spans="1:20" s="10" customFormat="1" ht="30" x14ac:dyDescent="0.25">
      <c r="B149" s="30" t="s">
        <v>213</v>
      </c>
      <c r="C149" s="37" t="s">
        <v>43</v>
      </c>
      <c r="D149" s="32" t="s">
        <v>21</v>
      </c>
      <c r="E149" s="45"/>
      <c r="F149" s="34"/>
      <c r="G149" s="45"/>
      <c r="H149" s="35"/>
      <c r="I149" s="36"/>
      <c r="J149" s="1"/>
      <c r="K149" s="154"/>
    </row>
    <row r="150" spans="1:20" s="10" customFormat="1" x14ac:dyDescent="0.25">
      <c r="B150" s="30" t="s">
        <v>214</v>
      </c>
      <c r="C150" s="46" t="s">
        <v>45</v>
      </c>
      <c r="D150" s="32" t="s">
        <v>21</v>
      </c>
      <c r="E150" s="45"/>
      <c r="F150" s="34"/>
      <c r="G150" s="45"/>
      <c r="H150" s="35"/>
      <c r="I150" s="36"/>
      <c r="J150" s="1"/>
      <c r="K150" s="154"/>
    </row>
    <row r="151" spans="1:20" s="10" customFormat="1" x14ac:dyDescent="0.25">
      <c r="B151" s="30" t="s">
        <v>215</v>
      </c>
      <c r="C151" s="46" t="s">
        <v>47</v>
      </c>
      <c r="D151" s="32" t="s">
        <v>21</v>
      </c>
      <c r="E151" s="45"/>
      <c r="F151" s="34"/>
      <c r="G151" s="45"/>
      <c r="H151" s="35"/>
      <c r="I151" s="36"/>
      <c r="J151" s="1"/>
      <c r="K151" s="154"/>
    </row>
    <row r="152" spans="1:20" s="10" customFormat="1" x14ac:dyDescent="0.25">
      <c r="A152" s="10" t="s">
        <v>7</v>
      </c>
      <c r="B152" s="30" t="s">
        <v>216</v>
      </c>
      <c r="C152" s="39" t="s">
        <v>49</v>
      </c>
      <c r="D152" s="40" t="s">
        <v>21</v>
      </c>
      <c r="E152" s="41">
        <v>15.629576221109936</v>
      </c>
      <c r="F152" s="42">
        <v>11.526398176060141</v>
      </c>
      <c r="G152" s="41">
        <f>F152-E152</f>
        <v>-4.1031780450497948</v>
      </c>
      <c r="H152" s="43">
        <f>IF(E152=0,1,IF(F152=0,-1,G152/E152))</f>
        <v>-0.26252650660533439</v>
      </c>
      <c r="I152" s="44"/>
      <c r="J152" s="1"/>
      <c r="K152" s="154"/>
    </row>
    <row r="153" spans="1:20" s="22" customFormat="1" x14ac:dyDescent="0.25">
      <c r="A153" s="22" t="s">
        <v>7</v>
      </c>
      <c r="B153" s="48" t="s">
        <v>217</v>
      </c>
      <c r="C153" s="97" t="s">
        <v>218</v>
      </c>
      <c r="D153" s="50" t="s">
        <v>21</v>
      </c>
      <c r="E153" s="51">
        <f>E154+E155+E156+E157</f>
        <v>117.48590710091256</v>
      </c>
      <c r="F153" s="52">
        <f>F154+F155+F156+F157</f>
        <v>18.899999999999999</v>
      </c>
      <c r="G153" s="51">
        <f>F153-E153</f>
        <v>-98.58590710091255</v>
      </c>
      <c r="H153" s="106">
        <f>G153/E153</f>
        <v>-0.83912964144911295</v>
      </c>
      <c r="I153" s="54"/>
      <c r="J153" s="1"/>
      <c r="K153" s="154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s="10" customFormat="1" x14ac:dyDescent="0.25">
      <c r="A154" s="22" t="s">
        <v>7</v>
      </c>
      <c r="B154" s="30" t="s">
        <v>219</v>
      </c>
      <c r="C154" s="105" t="s">
        <v>220</v>
      </c>
      <c r="D154" s="32" t="s">
        <v>21</v>
      </c>
      <c r="E154" s="45">
        <v>106.67230208567142</v>
      </c>
      <c r="F154" s="34">
        <v>0</v>
      </c>
      <c r="G154" s="45">
        <f>F154-E154</f>
        <v>-106.67230208567142</v>
      </c>
      <c r="H154" s="35">
        <f>IF(E154=0,1,IF(F154=0,-1,G154/E154))</f>
        <v>-1</v>
      </c>
      <c r="I154" s="36"/>
      <c r="J154" s="1"/>
      <c r="K154" s="154"/>
    </row>
    <row r="155" spans="1:20" s="10" customFormat="1" x14ac:dyDescent="0.25">
      <c r="A155" s="22" t="s">
        <v>7</v>
      </c>
      <c r="B155" s="30" t="s">
        <v>221</v>
      </c>
      <c r="C155" s="105" t="s">
        <v>222</v>
      </c>
      <c r="D155" s="32" t="s">
        <v>21</v>
      </c>
      <c r="E155" s="45">
        <v>0</v>
      </c>
      <c r="F155" s="34">
        <v>0</v>
      </c>
      <c r="G155" s="45"/>
      <c r="H155" s="35"/>
      <c r="I155" s="36"/>
      <c r="J155" s="1"/>
      <c r="K155" s="154"/>
    </row>
    <row r="156" spans="1:20" s="10" customFormat="1" x14ac:dyDescent="0.25">
      <c r="A156" s="22" t="s">
        <v>7</v>
      </c>
      <c r="B156" s="30" t="s">
        <v>223</v>
      </c>
      <c r="C156" s="105" t="s">
        <v>224</v>
      </c>
      <c r="D156" s="32" t="s">
        <v>21</v>
      </c>
      <c r="E156" s="45">
        <v>0</v>
      </c>
      <c r="F156" s="34">
        <v>18.899999999999999</v>
      </c>
      <c r="G156" s="45">
        <f>F156-E156</f>
        <v>18.899999999999999</v>
      </c>
      <c r="H156" s="35">
        <f>IF(E156=0,1,IF(F156=0,-1,G156/E156))</f>
        <v>1</v>
      </c>
      <c r="I156" s="36"/>
      <c r="J156" s="1"/>
      <c r="K156" s="154"/>
    </row>
    <row r="157" spans="1:20" s="10" customFormat="1" ht="18" customHeight="1" thickBot="1" x14ac:dyDescent="0.3">
      <c r="A157" s="22" t="s">
        <v>7</v>
      </c>
      <c r="B157" s="84" t="s">
        <v>225</v>
      </c>
      <c r="C157" s="105" t="s">
        <v>226</v>
      </c>
      <c r="D157" s="107" t="s">
        <v>21</v>
      </c>
      <c r="E157" s="45">
        <v>10.813605015241137</v>
      </c>
      <c r="F157" s="34">
        <v>0</v>
      </c>
      <c r="G157" s="45">
        <f>F157-E157</f>
        <v>-10.813605015241137</v>
      </c>
      <c r="H157" s="35">
        <f>IF(E157=0,1,IF(F157=0,-1,G157/E157))</f>
        <v>-1</v>
      </c>
      <c r="I157" s="90"/>
      <c r="J157" s="1"/>
      <c r="K157" s="154"/>
    </row>
    <row r="158" spans="1:20" s="22" customFormat="1" ht="18" customHeight="1" x14ac:dyDescent="0.25">
      <c r="A158" s="22" t="s">
        <v>7</v>
      </c>
      <c r="B158" s="23" t="s">
        <v>227</v>
      </c>
      <c r="C158" s="24" t="s">
        <v>112</v>
      </c>
      <c r="D158" s="77" t="s">
        <v>228</v>
      </c>
      <c r="E158" s="108"/>
      <c r="F158" s="79"/>
      <c r="G158" s="109"/>
      <c r="H158" s="81"/>
      <c r="I158" s="82"/>
      <c r="J158" s="1"/>
      <c r="K158" s="154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s="10" customFormat="1" ht="37.5" customHeight="1" x14ac:dyDescent="0.25">
      <c r="A159" s="22" t="s">
        <v>7</v>
      </c>
      <c r="B159" s="30" t="s">
        <v>229</v>
      </c>
      <c r="C159" s="101" t="s">
        <v>230</v>
      </c>
      <c r="D159" s="40" t="s">
        <v>21</v>
      </c>
      <c r="E159" s="110">
        <v>322.9422282270408</v>
      </c>
      <c r="F159" s="34">
        <v>317.29403915000017</v>
      </c>
      <c r="G159" s="45">
        <f t="shared" ref="G159:G164" si="2">F159-E159</f>
        <v>-5.6481890770406267</v>
      </c>
      <c r="H159" s="35">
        <f t="shared" ref="H159:H164" si="3">IF(E159=0,1,IF(F159=0,-1,G159/E159))</f>
        <v>-1.7489781711265497E-2</v>
      </c>
      <c r="I159" s="36"/>
      <c r="J159" s="1"/>
      <c r="K159" s="154"/>
    </row>
    <row r="160" spans="1:20" s="10" customFormat="1" ht="18" customHeight="1" x14ac:dyDescent="0.25">
      <c r="A160" s="22" t="s">
        <v>7</v>
      </c>
      <c r="B160" s="30" t="s">
        <v>231</v>
      </c>
      <c r="C160" s="101" t="s">
        <v>232</v>
      </c>
      <c r="D160" s="40" t="s">
        <v>21</v>
      </c>
      <c r="E160" s="45">
        <v>357.5</v>
      </c>
      <c r="F160" s="34">
        <v>422</v>
      </c>
      <c r="G160" s="45">
        <f t="shared" si="2"/>
        <v>64.5</v>
      </c>
      <c r="H160" s="35">
        <f t="shared" si="3"/>
        <v>0.18041958041958042</v>
      </c>
      <c r="I160" s="36"/>
      <c r="J160" s="1"/>
      <c r="K160" s="154"/>
    </row>
    <row r="161" spans="1:11" s="10" customFormat="1" ht="18" customHeight="1" x14ac:dyDescent="0.25">
      <c r="A161" s="22" t="s">
        <v>7</v>
      </c>
      <c r="B161" s="30" t="s">
        <v>233</v>
      </c>
      <c r="C161" s="99" t="s">
        <v>234</v>
      </c>
      <c r="D161" s="40" t="s">
        <v>21</v>
      </c>
      <c r="E161" s="45">
        <v>322</v>
      </c>
      <c r="F161" s="34">
        <v>322</v>
      </c>
      <c r="G161" s="45">
        <f t="shared" si="2"/>
        <v>0</v>
      </c>
      <c r="H161" s="35">
        <f t="shared" si="3"/>
        <v>0</v>
      </c>
      <c r="I161" s="36"/>
      <c r="J161" s="1"/>
      <c r="K161" s="154"/>
    </row>
    <row r="162" spans="1:11" s="10" customFormat="1" ht="18" customHeight="1" x14ac:dyDescent="0.25">
      <c r="A162" s="22" t="s">
        <v>7</v>
      </c>
      <c r="B162" s="30" t="s">
        <v>235</v>
      </c>
      <c r="C162" s="101" t="s">
        <v>236</v>
      </c>
      <c r="D162" s="40" t="s">
        <v>21</v>
      </c>
      <c r="E162" s="45">
        <v>337.5</v>
      </c>
      <c r="F162" s="34">
        <v>357.29102228000005</v>
      </c>
      <c r="G162" s="45">
        <f t="shared" si="2"/>
        <v>19.79102228000005</v>
      </c>
      <c r="H162" s="35">
        <f t="shared" si="3"/>
        <v>5.8640066014814959E-2</v>
      </c>
      <c r="I162" s="36"/>
      <c r="J162" s="1"/>
      <c r="K162" s="154"/>
    </row>
    <row r="163" spans="1:11" s="10" customFormat="1" ht="18" customHeight="1" x14ac:dyDescent="0.25">
      <c r="A163" s="22" t="s">
        <v>7</v>
      </c>
      <c r="B163" s="72" t="s">
        <v>237</v>
      </c>
      <c r="C163" s="99" t="s">
        <v>238</v>
      </c>
      <c r="D163" s="40" t="s">
        <v>21</v>
      </c>
      <c r="E163" s="45">
        <v>0</v>
      </c>
      <c r="F163" s="34">
        <v>317.29102227999999</v>
      </c>
      <c r="G163" s="45">
        <f t="shared" si="2"/>
        <v>317.29102227999999</v>
      </c>
      <c r="H163" s="35">
        <f t="shared" si="3"/>
        <v>1</v>
      </c>
      <c r="I163" s="75"/>
      <c r="J163" s="1"/>
      <c r="K163" s="154"/>
    </row>
    <row r="164" spans="1:11" s="10" customFormat="1" ht="30.75" thickBot="1" x14ac:dyDescent="0.3">
      <c r="A164" s="22" t="s">
        <v>7</v>
      </c>
      <c r="B164" s="84" t="s">
        <v>239</v>
      </c>
      <c r="C164" s="111" t="s">
        <v>240</v>
      </c>
      <c r="D164" s="112" t="s">
        <v>228</v>
      </c>
      <c r="E164" s="45">
        <v>1.0450785635959772</v>
      </c>
      <c r="F164" s="34">
        <v>1.1260565223259411</v>
      </c>
      <c r="G164" s="74">
        <f t="shared" si="2"/>
        <v>8.0977958729963939E-2</v>
      </c>
      <c r="H164" s="35">
        <f t="shared" si="3"/>
        <v>7.7485044235650086E-2</v>
      </c>
      <c r="I164" s="90"/>
      <c r="J164" s="1"/>
      <c r="K164" s="154"/>
    </row>
    <row r="165" spans="1:11" s="10" customFormat="1" ht="15.75" thickBot="1" x14ac:dyDescent="0.3">
      <c r="A165" s="10" t="s">
        <v>7</v>
      </c>
      <c r="B165" s="276" t="s">
        <v>241</v>
      </c>
      <c r="C165" s="277"/>
      <c r="D165" s="277"/>
      <c r="E165" s="278"/>
      <c r="F165" s="278"/>
      <c r="G165" s="277"/>
      <c r="H165" s="277"/>
      <c r="I165" s="279"/>
      <c r="J165" s="1"/>
      <c r="K165" s="154"/>
    </row>
    <row r="166" spans="1:11" s="10" customFormat="1" ht="31.5" customHeight="1" x14ac:dyDescent="0.25">
      <c r="A166" s="22" t="s">
        <v>7</v>
      </c>
      <c r="B166" s="113" t="s">
        <v>242</v>
      </c>
      <c r="C166" s="114" t="s">
        <v>243</v>
      </c>
      <c r="D166" s="115" t="s">
        <v>21</v>
      </c>
      <c r="E166" s="109">
        <f>E167+SUM(E171:E177)+E180+E183</f>
        <v>2213.5414213438926</v>
      </c>
      <c r="F166" s="116">
        <f>F167+SUM(F171:F177)+F180+F183</f>
        <v>1145.9156105500001</v>
      </c>
      <c r="G166" s="109">
        <f>F166-E166</f>
        <v>-1067.6258107938925</v>
      </c>
      <c r="H166" s="53">
        <f>IF(E166=0,1,IF(F166=0,-1,G166/E166))</f>
        <v>-0.48231571385987976</v>
      </c>
      <c r="I166" s="96"/>
      <c r="J166" s="1"/>
      <c r="K166" s="154"/>
    </row>
    <row r="167" spans="1:11" s="10" customFormat="1" x14ac:dyDescent="0.25">
      <c r="B167" s="117" t="s">
        <v>244</v>
      </c>
      <c r="C167" s="118" t="s">
        <v>23</v>
      </c>
      <c r="D167" s="119" t="s">
        <v>21</v>
      </c>
      <c r="E167" s="45">
        <v>0</v>
      </c>
      <c r="F167" s="34"/>
      <c r="G167" s="45"/>
      <c r="H167" s="35"/>
      <c r="I167" s="36"/>
      <c r="J167" s="1"/>
      <c r="K167" s="154"/>
    </row>
    <row r="168" spans="1:11" s="10" customFormat="1" ht="30" x14ac:dyDescent="0.25">
      <c r="B168" s="117" t="s">
        <v>245</v>
      </c>
      <c r="C168" s="120" t="s">
        <v>25</v>
      </c>
      <c r="D168" s="119" t="s">
        <v>21</v>
      </c>
      <c r="E168" s="45"/>
      <c r="F168" s="34"/>
      <c r="G168" s="45"/>
      <c r="H168" s="35"/>
      <c r="I168" s="36"/>
      <c r="J168" s="1"/>
      <c r="K168" s="154"/>
    </row>
    <row r="169" spans="1:11" s="10" customFormat="1" ht="30" x14ac:dyDescent="0.25">
      <c r="B169" s="117" t="s">
        <v>246</v>
      </c>
      <c r="C169" s="120" t="s">
        <v>27</v>
      </c>
      <c r="D169" s="119" t="s">
        <v>21</v>
      </c>
      <c r="E169" s="45"/>
      <c r="F169" s="34"/>
      <c r="G169" s="45"/>
      <c r="H169" s="35"/>
      <c r="I169" s="36"/>
      <c r="J169" s="1"/>
      <c r="K169" s="154"/>
    </row>
    <row r="170" spans="1:11" s="10" customFormat="1" ht="30" x14ac:dyDescent="0.25">
      <c r="B170" s="117" t="s">
        <v>247</v>
      </c>
      <c r="C170" s="120" t="s">
        <v>29</v>
      </c>
      <c r="D170" s="119" t="s">
        <v>21</v>
      </c>
      <c r="E170" s="45"/>
      <c r="F170" s="34"/>
      <c r="G170" s="45"/>
      <c r="H170" s="35"/>
      <c r="I170" s="36"/>
      <c r="J170" s="1"/>
      <c r="K170" s="154"/>
    </row>
    <row r="171" spans="1:11" s="10" customFormat="1" x14ac:dyDescent="0.25">
      <c r="B171" s="117" t="s">
        <v>248</v>
      </c>
      <c r="C171" s="118" t="s">
        <v>31</v>
      </c>
      <c r="D171" s="119" t="s">
        <v>21</v>
      </c>
      <c r="E171" s="45"/>
      <c r="F171" s="34"/>
      <c r="G171" s="45"/>
      <c r="H171" s="35"/>
      <c r="I171" s="36"/>
      <c r="J171" s="1"/>
      <c r="K171" s="154"/>
    </row>
    <row r="172" spans="1:11" s="10" customFormat="1" x14ac:dyDescent="0.25">
      <c r="A172" s="10" t="s">
        <v>7</v>
      </c>
      <c r="B172" s="117" t="s">
        <v>249</v>
      </c>
      <c r="C172" s="121" t="s">
        <v>33</v>
      </c>
      <c r="D172" s="122" t="s">
        <v>21</v>
      </c>
      <c r="E172" s="123">
        <v>1739.154804</v>
      </c>
      <c r="F172" s="124">
        <v>919.75159785000005</v>
      </c>
      <c r="G172" s="123">
        <f>F172-E172</f>
        <v>-819.40320614999996</v>
      </c>
      <c r="H172" s="125">
        <f>IF(E172=0,1,IF(F172=0,-1,G172/E172))</f>
        <v>-0.47115024163771907</v>
      </c>
      <c r="I172" s="126"/>
      <c r="J172" s="1"/>
      <c r="K172" s="154"/>
    </row>
    <row r="173" spans="1:11" s="10" customFormat="1" x14ac:dyDescent="0.25">
      <c r="B173" s="117" t="s">
        <v>250</v>
      </c>
      <c r="C173" s="118" t="s">
        <v>35</v>
      </c>
      <c r="D173" s="119" t="s">
        <v>21</v>
      </c>
      <c r="E173" s="45"/>
      <c r="F173" s="34"/>
      <c r="G173" s="45"/>
      <c r="H173" s="35"/>
      <c r="I173" s="36"/>
      <c r="J173" s="1"/>
      <c r="K173" s="154"/>
    </row>
    <row r="174" spans="1:11" s="10" customFormat="1" x14ac:dyDescent="0.25">
      <c r="A174" s="10" t="s">
        <v>7</v>
      </c>
      <c r="B174" s="117" t="s">
        <v>251</v>
      </c>
      <c r="C174" s="121" t="s">
        <v>37</v>
      </c>
      <c r="D174" s="122" t="s">
        <v>21</v>
      </c>
      <c r="E174" s="123">
        <v>123.62790555011001</v>
      </c>
      <c r="F174" s="124">
        <v>48.486470080000004</v>
      </c>
      <c r="G174" s="123">
        <f>F174-E174</f>
        <v>-75.141435470110011</v>
      </c>
      <c r="H174" s="125">
        <f>IF(E174=0,1,IF(F174=0,-1,G174/E174))</f>
        <v>-0.60780319083908596</v>
      </c>
      <c r="I174" s="126"/>
      <c r="J174" s="1"/>
      <c r="K174" s="154"/>
    </row>
    <row r="175" spans="1:11" s="10" customFormat="1" x14ac:dyDescent="0.25">
      <c r="B175" s="117" t="s">
        <v>252</v>
      </c>
      <c r="C175" s="118" t="s">
        <v>39</v>
      </c>
      <c r="D175" s="119" t="s">
        <v>21</v>
      </c>
      <c r="E175" s="45"/>
      <c r="F175" s="34"/>
      <c r="G175" s="45"/>
      <c r="H175" s="35"/>
      <c r="I175" s="36"/>
      <c r="J175" s="1"/>
      <c r="K175" s="154"/>
    </row>
    <row r="176" spans="1:11" s="10" customFormat="1" x14ac:dyDescent="0.25">
      <c r="B176" s="117" t="s">
        <v>253</v>
      </c>
      <c r="C176" s="118" t="s">
        <v>41</v>
      </c>
      <c r="D176" s="119" t="s">
        <v>21</v>
      </c>
      <c r="E176" s="45"/>
      <c r="F176" s="34"/>
      <c r="G176" s="45"/>
      <c r="H176" s="35"/>
      <c r="I176" s="36"/>
      <c r="J176" s="1"/>
      <c r="K176" s="154"/>
    </row>
    <row r="177" spans="1:11" s="10" customFormat="1" ht="30" x14ac:dyDescent="0.25">
      <c r="B177" s="117" t="s">
        <v>254</v>
      </c>
      <c r="C177" s="127" t="s">
        <v>43</v>
      </c>
      <c r="D177" s="119" t="s">
        <v>21</v>
      </c>
      <c r="E177" s="45"/>
      <c r="F177" s="34"/>
      <c r="G177" s="45"/>
      <c r="H177" s="35"/>
      <c r="I177" s="36"/>
      <c r="J177" s="1"/>
      <c r="K177" s="154"/>
    </row>
    <row r="178" spans="1:11" s="10" customFormat="1" x14ac:dyDescent="0.25">
      <c r="B178" s="117" t="s">
        <v>255</v>
      </c>
      <c r="C178" s="128" t="s">
        <v>45</v>
      </c>
      <c r="D178" s="119" t="s">
        <v>21</v>
      </c>
      <c r="E178" s="45"/>
      <c r="F178" s="34"/>
      <c r="G178" s="45"/>
      <c r="H178" s="35"/>
      <c r="I178" s="36"/>
      <c r="J178" s="1"/>
      <c r="K178" s="154"/>
    </row>
    <row r="179" spans="1:11" s="10" customFormat="1" x14ac:dyDescent="0.25">
      <c r="B179" s="117" t="s">
        <v>256</v>
      </c>
      <c r="C179" s="128" t="s">
        <v>47</v>
      </c>
      <c r="D179" s="119" t="s">
        <v>21</v>
      </c>
      <c r="E179" s="45"/>
      <c r="F179" s="34"/>
      <c r="G179" s="45"/>
      <c r="H179" s="35"/>
      <c r="I179" s="36"/>
      <c r="J179" s="1"/>
      <c r="K179" s="154"/>
    </row>
    <row r="180" spans="1:11" s="10" customFormat="1" ht="30" x14ac:dyDescent="0.25">
      <c r="B180" s="117" t="s">
        <v>257</v>
      </c>
      <c r="C180" s="129" t="s">
        <v>258</v>
      </c>
      <c r="D180" s="119" t="s">
        <v>21</v>
      </c>
      <c r="E180" s="45"/>
      <c r="F180" s="34"/>
      <c r="G180" s="45"/>
      <c r="H180" s="35"/>
      <c r="I180" s="36"/>
      <c r="J180" s="1"/>
      <c r="K180" s="154"/>
    </row>
    <row r="181" spans="1:11" s="10" customFormat="1" x14ac:dyDescent="0.25">
      <c r="B181" s="117" t="s">
        <v>259</v>
      </c>
      <c r="C181" s="128" t="s">
        <v>260</v>
      </c>
      <c r="D181" s="119" t="s">
        <v>21</v>
      </c>
      <c r="E181" s="45"/>
      <c r="F181" s="34"/>
      <c r="G181" s="45"/>
      <c r="H181" s="35"/>
      <c r="I181" s="36"/>
      <c r="J181" s="1"/>
      <c r="K181" s="154"/>
    </row>
    <row r="182" spans="1:11" s="10" customFormat="1" x14ac:dyDescent="0.25">
      <c r="B182" s="117" t="s">
        <v>261</v>
      </c>
      <c r="C182" s="128" t="s">
        <v>262</v>
      </c>
      <c r="D182" s="119" t="s">
        <v>21</v>
      </c>
      <c r="E182" s="45"/>
      <c r="F182" s="34"/>
      <c r="G182" s="45"/>
      <c r="H182" s="35"/>
      <c r="I182" s="36"/>
      <c r="J182" s="1"/>
      <c r="K182" s="154"/>
    </row>
    <row r="183" spans="1:11" s="10" customFormat="1" x14ac:dyDescent="0.25">
      <c r="A183" s="10" t="s">
        <v>7</v>
      </c>
      <c r="B183" s="117" t="s">
        <v>263</v>
      </c>
      <c r="C183" s="121" t="s">
        <v>49</v>
      </c>
      <c r="D183" s="122" t="s">
        <v>21</v>
      </c>
      <c r="E183" s="123">
        <v>350.75871179378277</v>
      </c>
      <c r="F183" s="124">
        <v>177.67754262</v>
      </c>
      <c r="G183" s="123">
        <f>F183-E183</f>
        <v>-173.08116917378277</v>
      </c>
      <c r="H183" s="125">
        <f>IF(E183=0,1,IF(F183=0,-1,G183/E183))</f>
        <v>-0.49344795540114833</v>
      </c>
      <c r="I183" s="126"/>
      <c r="J183" s="1"/>
      <c r="K183" s="154"/>
    </row>
    <row r="184" spans="1:11" s="10" customFormat="1" x14ac:dyDescent="0.25">
      <c r="A184" s="10" t="s">
        <v>7</v>
      </c>
      <c r="B184" s="130" t="s">
        <v>264</v>
      </c>
      <c r="C184" s="131" t="s">
        <v>265</v>
      </c>
      <c r="D184" s="132" t="s">
        <v>21</v>
      </c>
      <c r="E184" s="51">
        <f>SUM(E185:E186)+SUM(E190:E195)+SUM(E197:E201)</f>
        <v>1986.0628558777437</v>
      </c>
      <c r="F184" s="133">
        <f>SUM(F185:F186)+SUM(F190:F195)+SUM(F197:F201)</f>
        <v>921.00352666999993</v>
      </c>
      <c r="G184" s="51">
        <f>F184-E184</f>
        <v>-1065.0593292077438</v>
      </c>
      <c r="H184" s="53">
        <f>IF(E184=0,1,IF(F184=0,-1,G184/E184))</f>
        <v>-0.53626667759064406</v>
      </c>
      <c r="I184" s="54"/>
      <c r="J184" s="1"/>
      <c r="K184" s="154"/>
    </row>
    <row r="185" spans="1:11" s="10" customFormat="1" x14ac:dyDescent="0.25">
      <c r="B185" s="117" t="s">
        <v>266</v>
      </c>
      <c r="C185" s="129" t="s">
        <v>267</v>
      </c>
      <c r="D185" s="119" t="s">
        <v>21</v>
      </c>
      <c r="E185" s="45"/>
      <c r="F185" s="34"/>
      <c r="G185" s="45"/>
      <c r="H185" s="35"/>
      <c r="I185" s="36"/>
      <c r="J185" s="1"/>
      <c r="K185" s="154"/>
    </row>
    <row r="186" spans="1:11" s="10" customFormat="1" x14ac:dyDescent="0.25">
      <c r="A186" s="10" t="s">
        <v>7</v>
      </c>
      <c r="B186" s="117" t="s">
        <v>268</v>
      </c>
      <c r="C186" s="134" t="s">
        <v>269</v>
      </c>
      <c r="D186" s="122" t="s">
        <v>21</v>
      </c>
      <c r="E186" s="123">
        <f>SUM(E187:E189)</f>
        <v>515.73950948441131</v>
      </c>
      <c r="F186" s="124">
        <f>[1]ФЭМ!$P191+[1]ФЭМ!$Q191</f>
        <v>191.39761919</v>
      </c>
      <c r="G186" s="123">
        <f>F186-E186</f>
        <v>-324.34189029441131</v>
      </c>
      <c r="H186" s="125">
        <f>IF(E186=0,1,IF(F186=0,-1,G186/E186))</f>
        <v>-0.62888703372494836</v>
      </c>
      <c r="I186" s="126"/>
      <c r="J186" s="1"/>
      <c r="K186" s="154"/>
    </row>
    <row r="187" spans="1:11" s="10" customFormat="1" x14ac:dyDescent="0.25">
      <c r="B187" s="117" t="s">
        <v>270</v>
      </c>
      <c r="C187" s="120" t="s">
        <v>271</v>
      </c>
      <c r="D187" s="119" t="s">
        <v>21</v>
      </c>
      <c r="E187" s="45"/>
      <c r="F187" s="34"/>
      <c r="G187" s="45"/>
      <c r="H187" s="35"/>
      <c r="I187" s="36"/>
      <c r="J187" s="1"/>
      <c r="K187" s="154"/>
    </row>
    <row r="188" spans="1:11" s="10" customFormat="1" x14ac:dyDescent="0.25">
      <c r="A188" s="10" t="s">
        <v>7</v>
      </c>
      <c r="B188" s="117" t="s">
        <v>272</v>
      </c>
      <c r="C188" s="135" t="s">
        <v>273</v>
      </c>
      <c r="D188" s="122" t="s">
        <v>21</v>
      </c>
      <c r="E188" s="123">
        <v>84.665529102336023</v>
      </c>
      <c r="F188" s="124">
        <v>51.80241396000001</v>
      </c>
      <c r="G188" s="123">
        <f>F188-E188</f>
        <v>-32.863115142336014</v>
      </c>
      <c r="H188" s="125">
        <f>IF(E188=0,1,IF(F188=0,-1,G188/E188))</f>
        <v>-0.38815224437579615</v>
      </c>
      <c r="I188" s="126"/>
      <c r="J188" s="1"/>
      <c r="K188" s="154"/>
    </row>
    <row r="189" spans="1:11" s="10" customFormat="1" x14ac:dyDescent="0.25">
      <c r="A189" s="10" t="s">
        <v>7</v>
      </c>
      <c r="B189" s="117" t="s">
        <v>274</v>
      </c>
      <c r="C189" s="135" t="s">
        <v>275</v>
      </c>
      <c r="D189" s="122" t="s">
        <v>21</v>
      </c>
      <c r="E189" s="123">
        <v>431.07398038207526</v>
      </c>
      <c r="F189" s="124">
        <v>139.59520522999998</v>
      </c>
      <c r="G189" s="123">
        <f>F189-E189</f>
        <v>-291.47877515207529</v>
      </c>
      <c r="H189" s="125">
        <f>IF(E189=0,1,IF(F189=0,-1,G189/E189))</f>
        <v>-0.67616879797228291</v>
      </c>
      <c r="I189" s="126"/>
      <c r="J189" s="1"/>
      <c r="K189" s="154"/>
    </row>
    <row r="190" spans="1:11" s="10" customFormat="1" ht="30" x14ac:dyDescent="0.25">
      <c r="B190" s="117" t="s">
        <v>276</v>
      </c>
      <c r="C190" s="129" t="s">
        <v>277</v>
      </c>
      <c r="D190" s="119" t="s">
        <v>21</v>
      </c>
      <c r="E190" s="100"/>
      <c r="F190" s="104"/>
      <c r="G190" s="45"/>
      <c r="H190" s="35"/>
      <c r="I190" s="36"/>
      <c r="J190" s="1"/>
      <c r="K190" s="154"/>
    </row>
    <row r="191" spans="1:11" s="10" customFormat="1" ht="30" x14ac:dyDescent="0.25">
      <c r="B191" s="117" t="s">
        <v>278</v>
      </c>
      <c r="C191" s="129" t="s">
        <v>279</v>
      </c>
      <c r="D191" s="119" t="s">
        <v>21</v>
      </c>
      <c r="E191" s="100"/>
      <c r="F191" s="104"/>
      <c r="G191" s="45"/>
      <c r="H191" s="35"/>
      <c r="I191" s="36"/>
      <c r="J191" s="1"/>
      <c r="K191" s="154"/>
    </row>
    <row r="192" spans="1:11" s="10" customFormat="1" x14ac:dyDescent="0.25">
      <c r="B192" s="117" t="s">
        <v>280</v>
      </c>
      <c r="C192" s="129" t="s">
        <v>281</v>
      </c>
      <c r="D192" s="119" t="s">
        <v>21</v>
      </c>
      <c r="E192" s="100"/>
      <c r="F192" s="104"/>
      <c r="G192" s="45"/>
      <c r="H192" s="35"/>
      <c r="I192" s="36"/>
      <c r="J192" s="1"/>
      <c r="K192" s="154"/>
    </row>
    <row r="193" spans="1:11" s="10" customFormat="1" x14ac:dyDescent="0.25">
      <c r="A193" s="10" t="s">
        <v>7</v>
      </c>
      <c r="B193" s="117" t="s">
        <v>282</v>
      </c>
      <c r="C193" s="134" t="s">
        <v>283</v>
      </c>
      <c r="D193" s="122" t="s">
        <v>21</v>
      </c>
      <c r="E193" s="123">
        <v>549.76604016271551</v>
      </c>
      <c r="F193" s="124">
        <v>267.69765710000001</v>
      </c>
      <c r="G193" s="123">
        <f t="shared" ref="G193:G201" si="4">F193-E193</f>
        <v>-282.0683830627155</v>
      </c>
      <c r="H193" s="125">
        <f t="shared" ref="H193:H201" si="5">IF(E193=0,1,IF(F193=0,-1,G193/E193))</f>
        <v>-0.51306985600498545</v>
      </c>
      <c r="I193" s="126"/>
      <c r="J193" s="1"/>
      <c r="K193" s="154"/>
    </row>
    <row r="194" spans="1:11" s="10" customFormat="1" x14ac:dyDescent="0.25">
      <c r="A194" s="10" t="s">
        <v>7</v>
      </c>
      <c r="B194" s="117" t="s">
        <v>284</v>
      </c>
      <c r="C194" s="134" t="s">
        <v>285</v>
      </c>
      <c r="D194" s="122" t="s">
        <v>21</v>
      </c>
      <c r="E194" s="123">
        <v>178.00715293175671</v>
      </c>
      <c r="F194" s="124">
        <v>78.292186750000013</v>
      </c>
      <c r="G194" s="123">
        <f t="shared" si="4"/>
        <v>-99.714966181756694</v>
      </c>
      <c r="H194" s="125">
        <f t="shared" si="5"/>
        <v>-0.56017392862850179</v>
      </c>
      <c r="I194" s="126"/>
      <c r="J194" s="1"/>
      <c r="K194" s="154"/>
    </row>
    <row r="195" spans="1:11" s="10" customFormat="1" x14ac:dyDescent="0.25">
      <c r="A195" s="10" t="s">
        <v>7</v>
      </c>
      <c r="B195" s="117" t="s">
        <v>286</v>
      </c>
      <c r="C195" s="134" t="s">
        <v>287</v>
      </c>
      <c r="D195" s="122" t="s">
        <v>21</v>
      </c>
      <c r="E195" s="123">
        <v>369.26925338031242</v>
      </c>
      <c r="F195" s="124">
        <v>211.74851776999998</v>
      </c>
      <c r="G195" s="123">
        <f t="shared" si="4"/>
        <v>-157.52073561031244</v>
      </c>
      <c r="H195" s="125">
        <f t="shared" si="5"/>
        <v>-0.42657419800960517</v>
      </c>
      <c r="I195" s="126"/>
      <c r="J195" s="1"/>
      <c r="K195" s="154"/>
    </row>
    <row r="196" spans="1:11" s="10" customFormat="1" x14ac:dyDescent="0.25">
      <c r="A196" s="10" t="s">
        <v>7</v>
      </c>
      <c r="B196" s="117" t="s">
        <v>288</v>
      </c>
      <c r="C196" s="136" t="s">
        <v>289</v>
      </c>
      <c r="D196" s="122" t="s">
        <v>21</v>
      </c>
      <c r="E196" s="123">
        <v>29.371476775228146</v>
      </c>
      <c r="F196" s="124">
        <v>38.065632999999998</v>
      </c>
      <c r="G196" s="123">
        <f t="shared" si="4"/>
        <v>8.6941562247718522</v>
      </c>
      <c r="H196" s="125">
        <f t="shared" si="5"/>
        <v>0.29600677866168751</v>
      </c>
      <c r="I196" s="126"/>
      <c r="J196" s="1"/>
      <c r="K196" s="154"/>
    </row>
    <row r="197" spans="1:11" s="10" customFormat="1" x14ac:dyDescent="0.25">
      <c r="A197" s="10" t="s">
        <v>7</v>
      </c>
      <c r="B197" s="117" t="s">
        <v>290</v>
      </c>
      <c r="C197" s="134" t="s">
        <v>291</v>
      </c>
      <c r="D197" s="122" t="s">
        <v>21</v>
      </c>
      <c r="E197" s="123">
        <v>142.30048179593416</v>
      </c>
      <c r="F197" s="124">
        <v>74.359850719999997</v>
      </c>
      <c r="G197" s="123">
        <f t="shared" si="4"/>
        <v>-67.940631075934164</v>
      </c>
      <c r="H197" s="125">
        <f t="shared" si="5"/>
        <v>-0.47744484219922984</v>
      </c>
      <c r="I197" s="126"/>
      <c r="J197" s="1"/>
      <c r="K197" s="154"/>
    </row>
    <row r="198" spans="1:11" s="10" customFormat="1" x14ac:dyDescent="0.25">
      <c r="A198" s="10" t="s">
        <v>7</v>
      </c>
      <c r="B198" s="117" t="s">
        <v>292</v>
      </c>
      <c r="C198" s="134" t="s">
        <v>293</v>
      </c>
      <c r="D198" s="122" t="s">
        <v>21</v>
      </c>
      <c r="E198" s="123">
        <v>91.621706868652666</v>
      </c>
      <c r="F198" s="124">
        <v>44.375332919999991</v>
      </c>
      <c r="G198" s="123">
        <f t="shared" si="4"/>
        <v>-47.246373948652675</v>
      </c>
      <c r="H198" s="125">
        <f t="shared" si="5"/>
        <v>-0.51566790843991017</v>
      </c>
      <c r="I198" s="126"/>
      <c r="J198" s="1"/>
      <c r="K198" s="154"/>
    </row>
    <row r="199" spans="1:11" s="10" customFormat="1" x14ac:dyDescent="0.25">
      <c r="A199" s="10" t="s">
        <v>7</v>
      </c>
      <c r="B199" s="117" t="s">
        <v>294</v>
      </c>
      <c r="C199" s="134" t="s">
        <v>295</v>
      </c>
      <c r="D199" s="122" t="s">
        <v>21</v>
      </c>
      <c r="E199" s="123">
        <v>44.191687501052421</v>
      </c>
      <c r="F199" s="124">
        <v>15.293665040000002</v>
      </c>
      <c r="G199" s="123">
        <f t="shared" si="4"/>
        <v>-28.89802246105242</v>
      </c>
      <c r="H199" s="125">
        <f t="shared" si="5"/>
        <v>-0.65392439382099221</v>
      </c>
      <c r="I199" s="126"/>
      <c r="J199" s="1"/>
      <c r="K199" s="154"/>
    </row>
    <row r="200" spans="1:11" s="10" customFormat="1" ht="30" x14ac:dyDescent="0.25">
      <c r="A200" s="10" t="s">
        <v>7</v>
      </c>
      <c r="B200" s="117" t="s">
        <v>296</v>
      </c>
      <c r="C200" s="134" t="s">
        <v>297</v>
      </c>
      <c r="D200" s="122" t="s">
        <v>21</v>
      </c>
      <c r="E200" s="123">
        <v>33.009303879999997</v>
      </c>
      <c r="F200" s="124">
        <v>18.276330279999996</v>
      </c>
      <c r="G200" s="123">
        <f t="shared" si="4"/>
        <v>-14.732973600000001</v>
      </c>
      <c r="H200" s="125">
        <f t="shared" si="5"/>
        <v>-0.44632790965720909</v>
      </c>
      <c r="I200" s="126"/>
      <c r="J200" s="1"/>
      <c r="K200" s="154"/>
    </row>
    <row r="201" spans="1:11" s="10" customFormat="1" x14ac:dyDescent="0.25">
      <c r="A201" s="10" t="s">
        <v>7</v>
      </c>
      <c r="B201" s="117" t="s">
        <v>298</v>
      </c>
      <c r="C201" s="134" t="s">
        <v>299</v>
      </c>
      <c r="D201" s="122" t="s">
        <v>21</v>
      </c>
      <c r="E201" s="123">
        <v>62.157719872908608</v>
      </c>
      <c r="F201" s="124">
        <v>19.562366900000001</v>
      </c>
      <c r="G201" s="123">
        <f t="shared" si="4"/>
        <v>-42.595352972908607</v>
      </c>
      <c r="H201" s="125">
        <f t="shared" si="5"/>
        <v>-0.68527856330640202</v>
      </c>
      <c r="I201" s="126"/>
      <c r="J201" s="1"/>
      <c r="K201" s="154"/>
    </row>
    <row r="202" spans="1:11" s="10" customFormat="1" ht="26.25" customHeight="1" x14ac:dyDescent="0.25">
      <c r="A202" s="10" t="s">
        <v>7</v>
      </c>
      <c r="B202" s="130" t="s">
        <v>300</v>
      </c>
      <c r="C202" s="131" t="s">
        <v>301</v>
      </c>
      <c r="D202" s="132" t="s">
        <v>21</v>
      </c>
      <c r="E202" s="51">
        <f>SUM(E203:E204)+E208</f>
        <v>0</v>
      </c>
      <c r="F202" s="133">
        <f>SUM(F203:F204)+F208</f>
        <v>0</v>
      </c>
      <c r="G202" s="51"/>
      <c r="H202" s="53"/>
      <c r="I202" s="54"/>
      <c r="J202" s="1"/>
      <c r="K202" s="154"/>
    </row>
    <row r="203" spans="1:11" s="10" customFormat="1" x14ac:dyDescent="0.25">
      <c r="A203" s="10" t="s">
        <v>7</v>
      </c>
      <c r="B203" s="117" t="s">
        <v>302</v>
      </c>
      <c r="C203" s="134" t="s">
        <v>303</v>
      </c>
      <c r="D203" s="122" t="s">
        <v>21</v>
      </c>
      <c r="E203" s="123">
        <v>0</v>
      </c>
      <c r="F203" s="124">
        <v>0</v>
      </c>
      <c r="G203" s="123"/>
      <c r="H203" s="125"/>
      <c r="I203" s="126"/>
      <c r="J203" s="1"/>
      <c r="K203" s="154"/>
    </row>
    <row r="204" spans="1:11" s="10" customFormat="1" x14ac:dyDescent="0.25">
      <c r="B204" s="117" t="s">
        <v>304</v>
      </c>
      <c r="C204" s="129" t="s">
        <v>305</v>
      </c>
      <c r="D204" s="119" t="s">
        <v>21</v>
      </c>
      <c r="E204" s="100"/>
      <c r="F204" s="104"/>
      <c r="G204" s="45"/>
      <c r="H204" s="35"/>
      <c r="I204" s="36"/>
      <c r="J204" s="1"/>
      <c r="K204" s="154"/>
    </row>
    <row r="205" spans="1:11" s="10" customFormat="1" ht="34.5" customHeight="1" x14ac:dyDescent="0.25">
      <c r="B205" s="117" t="s">
        <v>306</v>
      </c>
      <c r="C205" s="120" t="s">
        <v>307</v>
      </c>
      <c r="D205" s="119" t="s">
        <v>21</v>
      </c>
      <c r="E205" s="100"/>
      <c r="F205" s="104"/>
      <c r="G205" s="45"/>
      <c r="H205" s="35"/>
      <c r="I205" s="36"/>
      <c r="J205" s="1"/>
      <c r="K205" s="154"/>
    </row>
    <row r="206" spans="1:11" s="10" customFormat="1" x14ac:dyDescent="0.25">
      <c r="B206" s="117" t="s">
        <v>308</v>
      </c>
      <c r="C206" s="137" t="s">
        <v>309</v>
      </c>
      <c r="D206" s="119" t="s">
        <v>21</v>
      </c>
      <c r="E206" s="100"/>
      <c r="F206" s="104"/>
      <c r="G206" s="45"/>
      <c r="H206" s="35"/>
      <c r="I206" s="36"/>
      <c r="J206" s="1"/>
      <c r="K206" s="154"/>
    </row>
    <row r="207" spans="1:11" s="10" customFormat="1" x14ac:dyDescent="0.25">
      <c r="B207" s="117" t="s">
        <v>310</v>
      </c>
      <c r="C207" s="137" t="s">
        <v>311</v>
      </c>
      <c r="D207" s="119" t="s">
        <v>21</v>
      </c>
      <c r="E207" s="100"/>
      <c r="F207" s="104"/>
      <c r="G207" s="45"/>
      <c r="H207" s="35"/>
      <c r="I207" s="36"/>
      <c r="J207" s="1"/>
      <c r="K207" s="154"/>
    </row>
    <row r="208" spans="1:11" s="10" customFormat="1" x14ac:dyDescent="0.25">
      <c r="B208" s="117" t="s">
        <v>312</v>
      </c>
      <c r="C208" s="129" t="s">
        <v>313</v>
      </c>
      <c r="D208" s="119" t="s">
        <v>21</v>
      </c>
      <c r="E208" s="100"/>
      <c r="F208" s="104"/>
      <c r="G208" s="45"/>
      <c r="H208" s="35"/>
      <c r="I208" s="36"/>
      <c r="J208" s="1"/>
      <c r="K208" s="154"/>
    </row>
    <row r="209" spans="1:11" s="10" customFormat="1" x14ac:dyDescent="0.25">
      <c r="A209" s="10" t="s">
        <v>7</v>
      </c>
      <c r="B209" s="130" t="s">
        <v>314</v>
      </c>
      <c r="C209" s="131" t="s">
        <v>315</v>
      </c>
      <c r="D209" s="132" t="s">
        <v>21</v>
      </c>
      <c r="E209" s="51">
        <f>E210+SUM(E217:E219)</f>
        <v>205.94575825199999</v>
      </c>
      <c r="F209" s="133">
        <f>F210+SUM(F217:F219)</f>
        <v>108.12544924000001</v>
      </c>
      <c r="G209" s="51">
        <f t="shared" ref="G209:G214" si="6">F209-E209</f>
        <v>-97.820309011999981</v>
      </c>
      <c r="H209" s="53">
        <f t="shared" ref="H209:H214" si="7">IF(E209=0,1,IF(F209=0,-1,G209/E209))</f>
        <v>-0.47498093596229735</v>
      </c>
      <c r="I209" s="54"/>
      <c r="J209" s="1"/>
      <c r="K209" s="154"/>
    </row>
    <row r="210" spans="1:11" s="10" customFormat="1" x14ac:dyDescent="0.25">
      <c r="A210" s="10" t="s">
        <v>7</v>
      </c>
      <c r="B210" s="117" t="s">
        <v>316</v>
      </c>
      <c r="C210" s="138" t="s">
        <v>317</v>
      </c>
      <c r="D210" s="139" t="s">
        <v>21</v>
      </c>
      <c r="E210" s="45">
        <f>SUM(E211:E216)</f>
        <v>203.54575825199998</v>
      </c>
      <c r="F210" s="34">
        <f>SUM(F211:F216)</f>
        <v>107.33544924</v>
      </c>
      <c r="G210" s="45">
        <f t="shared" si="6"/>
        <v>-96.210309011999982</v>
      </c>
      <c r="H210" s="35">
        <f t="shared" si="7"/>
        <v>-0.47267164807672746</v>
      </c>
      <c r="I210" s="36"/>
      <c r="J210" s="1"/>
      <c r="K210" s="154"/>
    </row>
    <row r="211" spans="1:11" s="10" customFormat="1" x14ac:dyDescent="0.25">
      <c r="A211" s="10" t="s">
        <v>7</v>
      </c>
      <c r="B211" s="117" t="s">
        <v>318</v>
      </c>
      <c r="C211" s="135" t="s">
        <v>319</v>
      </c>
      <c r="D211" s="122" t="s">
        <v>21</v>
      </c>
      <c r="E211" s="123">
        <v>131.31805226399999</v>
      </c>
      <c r="F211" s="124">
        <v>13.278207500000001</v>
      </c>
      <c r="G211" s="123">
        <f t="shared" si="6"/>
        <v>-118.03984476399998</v>
      </c>
      <c r="H211" s="125">
        <f t="shared" si="7"/>
        <v>-0.89888513215756749</v>
      </c>
      <c r="I211" s="126"/>
      <c r="J211" s="1"/>
      <c r="K211" s="154"/>
    </row>
    <row r="212" spans="1:11" s="10" customFormat="1" x14ac:dyDescent="0.25">
      <c r="A212" s="10" t="s">
        <v>7</v>
      </c>
      <c r="B212" s="117" t="s">
        <v>320</v>
      </c>
      <c r="C212" s="135" t="s">
        <v>321</v>
      </c>
      <c r="D212" s="122" t="s">
        <v>21</v>
      </c>
      <c r="E212" s="123">
        <v>53.569957680000002</v>
      </c>
      <c r="F212" s="124">
        <v>94.057241739999995</v>
      </c>
      <c r="G212" s="123">
        <f t="shared" si="6"/>
        <v>40.487284059999993</v>
      </c>
      <c r="H212" s="125">
        <f t="shared" si="7"/>
        <v>0.75578338705904302</v>
      </c>
      <c r="I212" s="126"/>
      <c r="J212" s="1"/>
      <c r="K212" s="154"/>
    </row>
    <row r="213" spans="1:11" s="10" customFormat="1" x14ac:dyDescent="0.25">
      <c r="A213" s="10" t="s">
        <v>7</v>
      </c>
      <c r="B213" s="117" t="s">
        <v>322</v>
      </c>
      <c r="C213" s="135" t="s">
        <v>323</v>
      </c>
      <c r="D213" s="122" t="s">
        <v>21</v>
      </c>
      <c r="E213" s="123">
        <v>0</v>
      </c>
      <c r="F213" s="124">
        <v>0</v>
      </c>
      <c r="G213" s="123"/>
      <c r="H213" s="125"/>
      <c r="I213" s="126"/>
      <c r="J213" s="1"/>
      <c r="K213" s="154"/>
    </row>
    <row r="214" spans="1:11" s="10" customFormat="1" x14ac:dyDescent="0.25">
      <c r="A214" s="10" t="s">
        <v>7</v>
      </c>
      <c r="B214" s="117" t="s">
        <v>324</v>
      </c>
      <c r="C214" s="135" t="s">
        <v>325</v>
      </c>
      <c r="D214" s="122" t="s">
        <v>21</v>
      </c>
      <c r="E214" s="123">
        <v>18.657748307999999</v>
      </c>
      <c r="F214" s="124">
        <v>0</v>
      </c>
      <c r="G214" s="123">
        <f t="shared" si="6"/>
        <v>-18.657748307999999</v>
      </c>
      <c r="H214" s="125">
        <f t="shared" si="7"/>
        <v>-1</v>
      </c>
      <c r="I214" s="126"/>
      <c r="J214" s="1"/>
      <c r="K214" s="154"/>
    </row>
    <row r="215" spans="1:11" s="10" customFormat="1" x14ac:dyDescent="0.25">
      <c r="A215" s="10" t="s">
        <v>7</v>
      </c>
      <c r="B215" s="117" t="s">
        <v>326</v>
      </c>
      <c r="C215" s="135" t="s">
        <v>327</v>
      </c>
      <c r="D215" s="122" t="s">
        <v>21</v>
      </c>
      <c r="E215" s="123">
        <v>0</v>
      </c>
      <c r="F215" s="124">
        <v>0</v>
      </c>
      <c r="G215" s="123"/>
      <c r="H215" s="125"/>
      <c r="I215" s="126"/>
      <c r="J215" s="1"/>
      <c r="K215" s="154"/>
    </row>
    <row r="216" spans="1:11" s="10" customFormat="1" x14ac:dyDescent="0.25">
      <c r="B216" s="117" t="s">
        <v>328</v>
      </c>
      <c r="C216" s="120" t="s">
        <v>329</v>
      </c>
      <c r="D216" s="119" t="s">
        <v>21</v>
      </c>
      <c r="E216" s="100"/>
      <c r="F216" s="34"/>
      <c r="G216" s="45"/>
      <c r="H216" s="35"/>
      <c r="I216" s="36"/>
      <c r="J216" s="1"/>
      <c r="K216" s="154"/>
    </row>
    <row r="217" spans="1:11" s="10" customFormat="1" x14ac:dyDescent="0.25">
      <c r="A217" s="10" t="s">
        <v>7</v>
      </c>
      <c r="B217" s="117" t="s">
        <v>330</v>
      </c>
      <c r="C217" s="134" t="s">
        <v>331</v>
      </c>
      <c r="D217" s="122" t="s">
        <v>21</v>
      </c>
      <c r="E217" s="123">
        <v>2.4</v>
      </c>
      <c r="F217" s="124">
        <v>0.79</v>
      </c>
      <c r="G217" s="123">
        <f>F217-E217</f>
        <v>-1.6099999999999999</v>
      </c>
      <c r="H217" s="125">
        <f>IF(E217=0,1,IF(F217=0,-1,G217/E217))</f>
        <v>-0.67083333333333328</v>
      </c>
      <c r="I217" s="126"/>
      <c r="J217" s="1"/>
      <c r="K217" s="154"/>
    </row>
    <row r="218" spans="1:11" s="10" customFormat="1" x14ac:dyDescent="0.25">
      <c r="B218" s="117" t="s">
        <v>332</v>
      </c>
      <c r="C218" s="134" t="s">
        <v>333</v>
      </c>
      <c r="D218" s="122" t="s">
        <v>21</v>
      </c>
      <c r="E218" s="123">
        <v>0</v>
      </c>
      <c r="F218" s="124">
        <v>0</v>
      </c>
      <c r="G218" s="123">
        <f>F218-E218</f>
        <v>0</v>
      </c>
      <c r="H218" s="125">
        <f>IF(E218=0,1,IF(F218=0,-1,G218/E218))</f>
        <v>1</v>
      </c>
      <c r="I218" s="126"/>
      <c r="J218" s="1"/>
      <c r="K218" s="154"/>
    </row>
    <row r="219" spans="1:11" s="10" customFormat="1" x14ac:dyDescent="0.25">
      <c r="B219" s="117" t="s">
        <v>334</v>
      </c>
      <c r="C219" s="129" t="s">
        <v>112</v>
      </c>
      <c r="D219" s="119" t="s">
        <v>228</v>
      </c>
      <c r="E219" s="100"/>
      <c r="F219" s="104"/>
      <c r="G219" s="45"/>
      <c r="H219" s="35"/>
      <c r="I219" s="36"/>
      <c r="J219" s="1"/>
      <c r="K219" s="154"/>
    </row>
    <row r="220" spans="1:11" s="10" customFormat="1" ht="30" x14ac:dyDescent="0.25">
      <c r="B220" s="117" t="s">
        <v>335</v>
      </c>
      <c r="C220" s="140" t="s">
        <v>336</v>
      </c>
      <c r="D220" s="119" t="s">
        <v>21</v>
      </c>
      <c r="E220" s="100"/>
      <c r="F220" s="104"/>
      <c r="G220" s="45"/>
      <c r="H220" s="35"/>
      <c r="I220" s="36"/>
      <c r="J220" s="1"/>
      <c r="K220" s="154"/>
    </row>
    <row r="221" spans="1:11" s="10" customFormat="1" x14ac:dyDescent="0.25">
      <c r="A221" s="10" t="s">
        <v>7</v>
      </c>
      <c r="B221" s="130" t="s">
        <v>337</v>
      </c>
      <c r="C221" s="131" t="s">
        <v>338</v>
      </c>
      <c r="D221" s="132" t="s">
        <v>21</v>
      </c>
      <c r="E221" s="51">
        <f>SUM(E222:E223)+SUM(E227:E228)+SUM(E231:E233)</f>
        <v>300.60059817000001</v>
      </c>
      <c r="F221" s="133">
        <f>SUM(F222:F223)+SUM(F227:F228)+SUM(F231:F233)</f>
        <v>1452.4974364</v>
      </c>
      <c r="G221" s="51">
        <f>F221-E221</f>
        <v>1151.89683823</v>
      </c>
      <c r="H221" s="53">
        <f>IF(E221=0,1,IF(F221=0,-1,G221/E221))</f>
        <v>3.8319845178037952</v>
      </c>
      <c r="I221" s="54"/>
      <c r="J221" s="1"/>
      <c r="K221" s="154"/>
    </row>
    <row r="222" spans="1:11" s="10" customFormat="1" x14ac:dyDescent="0.25">
      <c r="A222" s="141" t="s">
        <v>7</v>
      </c>
      <c r="B222" s="117" t="s">
        <v>339</v>
      </c>
      <c r="C222" s="134" t="s">
        <v>340</v>
      </c>
      <c r="D222" s="122" t="s">
        <v>21</v>
      </c>
      <c r="E222" s="123">
        <v>0.60059817000000004</v>
      </c>
      <c r="F222" s="124">
        <v>2.1246247</v>
      </c>
      <c r="G222" s="123">
        <f>F222-E222</f>
        <v>1.52402653</v>
      </c>
      <c r="H222" s="125">
        <f>IF(E222=0,1,IF(F222=0,-1,G222/E222))</f>
        <v>2.5375144416440696</v>
      </c>
      <c r="I222" s="126"/>
      <c r="J222" s="1"/>
      <c r="K222" s="154"/>
    </row>
    <row r="223" spans="1:11" s="10" customFormat="1" x14ac:dyDescent="0.25">
      <c r="A223" s="10" t="s">
        <v>7</v>
      </c>
      <c r="B223" s="117" t="s">
        <v>341</v>
      </c>
      <c r="C223" s="138" t="s">
        <v>342</v>
      </c>
      <c r="D223" s="139" t="s">
        <v>21</v>
      </c>
      <c r="E223" s="45">
        <v>300</v>
      </c>
      <c r="F223" s="34">
        <v>505.83222199000005</v>
      </c>
      <c r="G223" s="45">
        <f>F223-E223</f>
        <v>205.83222199000005</v>
      </c>
      <c r="H223" s="35">
        <f>IF(E223=0,1,IF(F223=0,-1,G223/E223))</f>
        <v>0.68610740663333347</v>
      </c>
      <c r="I223" s="36"/>
      <c r="J223" s="1"/>
      <c r="K223" s="154"/>
    </row>
    <row r="224" spans="1:11" s="10" customFormat="1" x14ac:dyDescent="0.25">
      <c r="A224" s="10" t="s">
        <v>7</v>
      </c>
      <c r="B224" s="117" t="s">
        <v>343</v>
      </c>
      <c r="C224" s="135" t="s">
        <v>344</v>
      </c>
      <c r="D224" s="122" t="s">
        <v>21</v>
      </c>
      <c r="E224" s="123">
        <v>300</v>
      </c>
      <c r="F224" s="124">
        <v>505.83222199000005</v>
      </c>
      <c r="G224" s="123">
        <f>F224-E224</f>
        <v>205.83222199000005</v>
      </c>
      <c r="H224" s="125">
        <f>IF(E224=0,1,IF(F224=0,-1,G224/E224))</f>
        <v>0.68610740663333347</v>
      </c>
      <c r="I224" s="126"/>
      <c r="J224" s="1"/>
      <c r="K224" s="154"/>
    </row>
    <row r="225" spans="1:11" s="10" customFormat="1" x14ac:dyDescent="0.25">
      <c r="B225" s="117" t="s">
        <v>345</v>
      </c>
      <c r="C225" s="120" t="s">
        <v>346</v>
      </c>
      <c r="D225" s="119" t="s">
        <v>21</v>
      </c>
      <c r="E225" s="45"/>
      <c r="F225" s="104"/>
      <c r="G225" s="45"/>
      <c r="H225" s="35"/>
      <c r="I225" s="36"/>
      <c r="J225" s="1"/>
      <c r="K225" s="154"/>
    </row>
    <row r="226" spans="1:11" s="10" customFormat="1" x14ac:dyDescent="0.25">
      <c r="B226" s="117" t="s">
        <v>347</v>
      </c>
      <c r="C226" s="120" t="s">
        <v>348</v>
      </c>
      <c r="D226" s="119" t="s">
        <v>21</v>
      </c>
      <c r="E226" s="45"/>
      <c r="F226" s="104"/>
      <c r="G226" s="45"/>
      <c r="H226" s="35"/>
      <c r="I226" s="36"/>
      <c r="J226" s="1"/>
      <c r="K226" s="154"/>
    </row>
    <row r="227" spans="1:11" s="10" customFormat="1" x14ac:dyDescent="0.25">
      <c r="B227" s="117" t="s">
        <v>349</v>
      </c>
      <c r="C227" s="129" t="s">
        <v>350</v>
      </c>
      <c r="D227" s="119" t="s">
        <v>21</v>
      </c>
      <c r="E227" s="45"/>
      <c r="F227" s="104"/>
      <c r="G227" s="45"/>
      <c r="H227" s="35"/>
      <c r="I227" s="36"/>
      <c r="J227" s="1"/>
      <c r="K227" s="154"/>
    </row>
    <row r="228" spans="1:11" s="10" customFormat="1" ht="12.75" customHeight="1" x14ac:dyDescent="0.25">
      <c r="A228" s="10" t="s">
        <v>7</v>
      </c>
      <c r="B228" s="117" t="s">
        <v>351</v>
      </c>
      <c r="C228" s="134" t="s">
        <v>352</v>
      </c>
      <c r="D228" s="122" t="s">
        <v>21</v>
      </c>
      <c r="E228" s="123">
        <f>SUM(E229:E230)</f>
        <v>0</v>
      </c>
      <c r="F228" s="142">
        <f>SUM(F229:F230)</f>
        <v>0</v>
      </c>
      <c r="G228" s="123"/>
      <c r="H228" s="125"/>
      <c r="I228" s="126"/>
      <c r="J228" s="1"/>
      <c r="K228" s="154"/>
    </row>
    <row r="229" spans="1:11" s="10" customFormat="1" x14ac:dyDescent="0.25">
      <c r="A229" s="10" t="s">
        <v>7</v>
      </c>
      <c r="B229" s="117" t="s">
        <v>353</v>
      </c>
      <c r="C229" s="143" t="s">
        <v>354</v>
      </c>
      <c r="D229" s="119" t="s">
        <v>21</v>
      </c>
      <c r="E229" s="45"/>
      <c r="F229" s="34"/>
      <c r="G229" s="45"/>
      <c r="H229" s="35"/>
      <c r="I229" s="36"/>
      <c r="J229" s="1"/>
      <c r="K229" s="154"/>
    </row>
    <row r="230" spans="1:11" s="10" customFormat="1" x14ac:dyDescent="0.25">
      <c r="A230" s="10" t="s">
        <v>7</v>
      </c>
      <c r="B230" s="117" t="s">
        <v>355</v>
      </c>
      <c r="C230" s="143" t="s">
        <v>356</v>
      </c>
      <c r="D230" s="119" t="s">
        <v>21</v>
      </c>
      <c r="E230" s="45"/>
      <c r="F230" s="34"/>
      <c r="G230" s="45"/>
      <c r="H230" s="35"/>
      <c r="I230" s="36"/>
      <c r="J230" s="1"/>
      <c r="K230" s="154"/>
    </row>
    <row r="231" spans="1:11" s="10" customFormat="1" x14ac:dyDescent="0.25">
      <c r="A231" s="10" t="s">
        <v>7</v>
      </c>
      <c r="B231" s="117" t="s">
        <v>357</v>
      </c>
      <c r="C231" s="134" t="s">
        <v>358</v>
      </c>
      <c r="D231" s="122" t="s">
        <v>21</v>
      </c>
      <c r="E231" s="123">
        <v>0</v>
      </c>
      <c r="F231" s="124">
        <v>40</v>
      </c>
      <c r="G231" s="123"/>
      <c r="H231" s="125"/>
      <c r="I231" s="126"/>
      <c r="J231" s="1"/>
      <c r="K231" s="154"/>
    </row>
    <row r="232" spans="1:11" s="10" customFormat="1" x14ac:dyDescent="0.25">
      <c r="B232" s="117" t="s">
        <v>359</v>
      </c>
      <c r="C232" s="129" t="s">
        <v>360</v>
      </c>
      <c r="D232" s="119" t="s">
        <v>21</v>
      </c>
      <c r="E232" s="100"/>
      <c r="F232" s="34"/>
      <c r="G232" s="45"/>
      <c r="H232" s="35"/>
      <c r="I232" s="36"/>
      <c r="J232" s="1"/>
      <c r="K232" s="154"/>
    </row>
    <row r="233" spans="1:11" s="10" customFormat="1" x14ac:dyDescent="0.25">
      <c r="A233" s="10" t="s">
        <v>7</v>
      </c>
      <c r="B233" s="117" t="s">
        <v>361</v>
      </c>
      <c r="C233" s="134" t="s">
        <v>362</v>
      </c>
      <c r="D233" s="122" t="s">
        <v>21</v>
      </c>
      <c r="E233" s="123">
        <v>0</v>
      </c>
      <c r="F233" s="124">
        <v>904.54058970999995</v>
      </c>
      <c r="G233" s="123">
        <f>F233-E233</f>
        <v>904.54058970999995</v>
      </c>
      <c r="H233" s="125">
        <f>IF(E233=0,1,IF(F233=0,-1,G233/E233))</f>
        <v>1</v>
      </c>
      <c r="I233" s="144"/>
      <c r="J233" s="1"/>
      <c r="K233" s="154"/>
    </row>
    <row r="234" spans="1:11" s="10" customFormat="1" x14ac:dyDescent="0.25">
      <c r="A234" s="10" t="s">
        <v>7</v>
      </c>
      <c r="B234" s="130" t="s">
        <v>363</v>
      </c>
      <c r="C234" s="131" t="s">
        <v>364</v>
      </c>
      <c r="D234" s="132" t="s">
        <v>21</v>
      </c>
      <c r="E234" s="51">
        <f>E235+E239+E240</f>
        <v>320</v>
      </c>
      <c r="F234" s="133">
        <f>F235+F239+F240</f>
        <v>1567.1707331299999</v>
      </c>
      <c r="G234" s="51">
        <f>F234-E234</f>
        <v>1247.1707331299999</v>
      </c>
      <c r="H234" s="53">
        <f>IF(E234=0,1,IF(F234=0,-1,G234/E234))</f>
        <v>3.8974085410312496</v>
      </c>
      <c r="I234" s="54"/>
      <c r="J234" s="1"/>
      <c r="K234" s="154"/>
    </row>
    <row r="235" spans="1:11" s="10" customFormat="1" x14ac:dyDescent="0.25">
      <c r="A235" s="10" t="s">
        <v>7</v>
      </c>
      <c r="B235" s="117" t="s">
        <v>365</v>
      </c>
      <c r="C235" s="138" t="s">
        <v>366</v>
      </c>
      <c r="D235" s="139" t="s">
        <v>21</v>
      </c>
      <c r="E235" s="45">
        <v>320</v>
      </c>
      <c r="F235" s="34">
        <v>610.54119971</v>
      </c>
      <c r="G235" s="45">
        <f>F235-E235</f>
        <v>290.54119971</v>
      </c>
      <c r="H235" s="35">
        <f>IF(E235=0,1,IF(F235=0,-1,G235/E235))</f>
        <v>0.90794124909374996</v>
      </c>
      <c r="I235" s="36"/>
      <c r="J235" s="1"/>
      <c r="K235" s="154"/>
    </row>
    <row r="236" spans="1:11" s="10" customFormat="1" x14ac:dyDescent="0.25">
      <c r="A236" s="10" t="s">
        <v>7</v>
      </c>
      <c r="B236" s="117" t="s">
        <v>367</v>
      </c>
      <c r="C236" s="143" t="s">
        <v>344</v>
      </c>
      <c r="D236" s="145" t="s">
        <v>21</v>
      </c>
      <c r="E236" s="41">
        <v>320</v>
      </c>
      <c r="F236" s="42">
        <v>610.54119971</v>
      </c>
      <c r="G236" s="41">
        <f>F236-E236</f>
        <v>290.54119971</v>
      </c>
      <c r="H236" s="43">
        <f>IF(E236=0,1,IF(F236=0,-1,G236/E236))</f>
        <v>0.90794124909374996</v>
      </c>
      <c r="I236" s="44"/>
      <c r="J236" s="1"/>
      <c r="K236" s="154"/>
    </row>
    <row r="237" spans="1:11" s="10" customFormat="1" x14ac:dyDescent="0.25">
      <c r="A237" s="10" t="s">
        <v>7</v>
      </c>
      <c r="B237" s="117" t="s">
        <v>368</v>
      </c>
      <c r="C237" s="143" t="s">
        <v>346</v>
      </c>
      <c r="D237" s="145" t="s">
        <v>21</v>
      </c>
      <c r="E237" s="41">
        <v>0</v>
      </c>
      <c r="F237" s="42">
        <v>0</v>
      </c>
      <c r="G237" s="41"/>
      <c r="H237" s="43"/>
      <c r="I237" s="44"/>
      <c r="J237" s="1"/>
      <c r="K237" s="154"/>
    </row>
    <row r="238" spans="1:11" s="10" customFormat="1" x14ac:dyDescent="0.25">
      <c r="A238" s="10" t="s">
        <v>7</v>
      </c>
      <c r="B238" s="117" t="s">
        <v>369</v>
      </c>
      <c r="C238" s="143" t="s">
        <v>348</v>
      </c>
      <c r="D238" s="145" t="s">
        <v>21</v>
      </c>
      <c r="E238" s="41">
        <v>0</v>
      </c>
      <c r="F238" s="42">
        <v>0</v>
      </c>
      <c r="G238" s="41"/>
      <c r="H238" s="43"/>
      <c r="I238" s="44"/>
      <c r="J238" s="1"/>
      <c r="K238" s="154"/>
    </row>
    <row r="239" spans="1:11" s="10" customFormat="1" x14ac:dyDescent="0.25">
      <c r="A239" s="10" t="s">
        <v>7</v>
      </c>
      <c r="B239" s="117" t="s">
        <v>370</v>
      </c>
      <c r="C239" s="134" t="s">
        <v>224</v>
      </c>
      <c r="D239" s="122" t="s">
        <v>21</v>
      </c>
      <c r="E239" s="123">
        <v>0</v>
      </c>
      <c r="F239" s="142">
        <v>16.443000000000001</v>
      </c>
      <c r="G239" s="123">
        <f>F239-E239</f>
        <v>16.443000000000001</v>
      </c>
      <c r="H239" s="125">
        <f>IF(E239=0,1,IF(F239=0,-1,G239/E239))</f>
        <v>1</v>
      </c>
      <c r="I239" s="126"/>
      <c r="J239" s="1"/>
      <c r="K239" s="154"/>
    </row>
    <row r="240" spans="1:11" s="10" customFormat="1" x14ac:dyDescent="0.25">
      <c r="A240" s="10" t="s">
        <v>7</v>
      </c>
      <c r="B240" s="117" t="s">
        <v>371</v>
      </c>
      <c r="C240" s="134" t="s">
        <v>372</v>
      </c>
      <c r="D240" s="122" t="s">
        <v>21</v>
      </c>
      <c r="E240" s="123">
        <v>0</v>
      </c>
      <c r="F240" s="142">
        <v>940.18653341999993</v>
      </c>
      <c r="G240" s="123">
        <f>F240-E240</f>
        <v>940.18653341999993</v>
      </c>
      <c r="H240" s="125">
        <f>IF(E240=0,1,IF(F240=0,-1,G240/E240))</f>
        <v>1</v>
      </c>
      <c r="I240" s="144"/>
      <c r="J240" s="1"/>
      <c r="K240" s="154"/>
    </row>
    <row r="241" spans="1:11" s="10" customFormat="1" ht="30" x14ac:dyDescent="0.25">
      <c r="A241" s="146" t="s">
        <v>373</v>
      </c>
      <c r="B241" s="130" t="s">
        <v>374</v>
      </c>
      <c r="C241" s="131" t="s">
        <v>375</v>
      </c>
      <c r="D241" s="132" t="s">
        <v>21</v>
      </c>
      <c r="E241" s="51">
        <v>227.47856546614889</v>
      </c>
      <c r="F241" s="133">
        <v>224.91208388000018</v>
      </c>
      <c r="G241" s="51">
        <f>F241-E241</f>
        <v>-2.5664815861487114</v>
      </c>
      <c r="H241" s="53">
        <f>IF(E241=0,1,IF(F241=0,-1,G241/E241))</f>
        <v>-1.1282300734091054E-2</v>
      </c>
      <c r="I241" s="54"/>
      <c r="J241" s="1"/>
      <c r="K241" s="154"/>
    </row>
    <row r="242" spans="1:11" s="10" customFormat="1" ht="30" x14ac:dyDescent="0.25">
      <c r="A242" s="146" t="s">
        <v>373</v>
      </c>
      <c r="B242" s="130" t="s">
        <v>376</v>
      </c>
      <c r="C242" s="131" t="s">
        <v>377</v>
      </c>
      <c r="D242" s="132" t="s">
        <v>21</v>
      </c>
      <c r="E242" s="51">
        <v>-205.94575825199999</v>
      </c>
      <c r="F242" s="133">
        <v>-108.12544924000001</v>
      </c>
      <c r="G242" s="51">
        <f>F242-E242</f>
        <v>97.820309011999981</v>
      </c>
      <c r="H242" s="53">
        <f>IF(E242=0,1,IF(F242=0,-1,G242/E242))</f>
        <v>-0.47498093596229735</v>
      </c>
      <c r="I242" s="54"/>
      <c r="J242" s="1"/>
      <c r="K242" s="154"/>
    </row>
    <row r="243" spans="1:11" s="10" customFormat="1" x14ac:dyDescent="0.25">
      <c r="A243" s="10" t="s">
        <v>7</v>
      </c>
      <c r="B243" s="117" t="s">
        <v>378</v>
      </c>
      <c r="C243" s="134" t="s">
        <v>379</v>
      </c>
      <c r="D243" s="122" t="s">
        <v>21</v>
      </c>
      <c r="E243" s="147"/>
      <c r="F243" s="142">
        <v>0</v>
      </c>
      <c r="G243" s="123"/>
      <c r="H243" s="125"/>
      <c r="I243" s="126"/>
      <c r="J243" s="1"/>
      <c r="K243" s="154"/>
    </row>
    <row r="244" spans="1:11" s="10" customFormat="1" x14ac:dyDescent="0.25">
      <c r="A244" s="10" t="s">
        <v>7</v>
      </c>
      <c r="B244" s="117" t="s">
        <v>380</v>
      </c>
      <c r="C244" s="134" t="s">
        <v>381</v>
      </c>
      <c r="D244" s="122" t="s">
        <v>21</v>
      </c>
      <c r="E244" s="147"/>
      <c r="F244" s="142">
        <v>0</v>
      </c>
      <c r="G244" s="123"/>
      <c r="H244" s="125"/>
      <c r="I244" s="126"/>
      <c r="J244" s="1"/>
      <c r="K244" s="154"/>
    </row>
    <row r="245" spans="1:11" s="10" customFormat="1" ht="30" x14ac:dyDescent="0.25">
      <c r="A245" s="146" t="s">
        <v>373</v>
      </c>
      <c r="B245" s="130" t="s">
        <v>382</v>
      </c>
      <c r="C245" s="131" t="s">
        <v>383</v>
      </c>
      <c r="D245" s="132" t="s">
        <v>21</v>
      </c>
      <c r="E245" s="51">
        <v>-19.399401829999988</v>
      </c>
      <c r="F245" s="133">
        <v>-114.67329672999995</v>
      </c>
      <c r="G245" s="51">
        <f t="shared" ref="G245:G251" si="8">F245-E245</f>
        <v>-95.273894899999959</v>
      </c>
      <c r="H245" s="53">
        <f t="shared" ref="H245:H251" si="9">IF(E245=0,1,IF(F245=0,-1,G245/E245))</f>
        <v>4.9111769391087465</v>
      </c>
      <c r="I245" s="54"/>
      <c r="J245" s="1"/>
      <c r="K245" s="154"/>
    </row>
    <row r="246" spans="1:11" s="10" customFormat="1" x14ac:dyDescent="0.25">
      <c r="A246" s="10" t="s">
        <v>7</v>
      </c>
      <c r="B246" s="117" t="s">
        <v>384</v>
      </c>
      <c r="C246" s="134" t="s">
        <v>385</v>
      </c>
      <c r="D246" s="122" t="s">
        <v>21</v>
      </c>
      <c r="E246" s="123">
        <v>-20</v>
      </c>
      <c r="F246" s="142">
        <v>-64.708977719999893</v>
      </c>
      <c r="G246" s="123">
        <f t="shared" si="8"/>
        <v>-44.708977719999893</v>
      </c>
      <c r="H246" s="125">
        <f t="shared" si="9"/>
        <v>2.2354488859999946</v>
      </c>
      <c r="I246" s="126"/>
      <c r="J246" s="1"/>
      <c r="K246" s="154"/>
    </row>
    <row r="247" spans="1:11" s="10" customFormat="1" x14ac:dyDescent="0.25">
      <c r="A247" s="10" t="s">
        <v>7</v>
      </c>
      <c r="B247" s="117" t="s">
        <v>386</v>
      </c>
      <c r="C247" s="134" t="s">
        <v>387</v>
      </c>
      <c r="D247" s="122" t="s">
        <v>21</v>
      </c>
      <c r="E247" s="123">
        <v>0</v>
      </c>
      <c r="F247" s="142">
        <v>-49.96431900999994</v>
      </c>
      <c r="G247" s="123">
        <f t="shared" si="8"/>
        <v>-49.96431900999994</v>
      </c>
      <c r="H247" s="125">
        <f t="shared" si="9"/>
        <v>1</v>
      </c>
      <c r="I247" s="126"/>
      <c r="J247" s="1"/>
      <c r="K247" s="154"/>
    </row>
    <row r="248" spans="1:11" s="10" customFormat="1" x14ac:dyDescent="0.25">
      <c r="A248" s="10" t="s">
        <v>7</v>
      </c>
      <c r="B248" s="130" t="s">
        <v>388</v>
      </c>
      <c r="C248" s="131" t="s">
        <v>389</v>
      </c>
      <c r="D248" s="132" t="s">
        <v>21</v>
      </c>
      <c r="E248" s="51">
        <v>0</v>
      </c>
      <c r="F248" s="133">
        <v>0</v>
      </c>
      <c r="G248" s="51">
        <f t="shared" si="8"/>
        <v>0</v>
      </c>
      <c r="H248" s="53">
        <f t="shared" si="9"/>
        <v>1</v>
      </c>
      <c r="I248" s="54"/>
      <c r="J248" s="1"/>
      <c r="K248" s="154"/>
    </row>
    <row r="249" spans="1:11" s="10" customFormat="1" x14ac:dyDescent="0.25">
      <c r="A249" s="10" t="s">
        <v>7</v>
      </c>
      <c r="B249" s="130" t="s">
        <v>390</v>
      </c>
      <c r="C249" s="131" t="s">
        <v>391</v>
      </c>
      <c r="D249" s="132" t="s">
        <v>21</v>
      </c>
      <c r="E249" s="51">
        <v>2.1334053841489151</v>
      </c>
      <c r="F249" s="133">
        <v>2.1133379100002259</v>
      </c>
      <c r="G249" s="51">
        <f t="shared" si="8"/>
        <v>-2.0067474148689257E-2</v>
      </c>
      <c r="H249" s="53">
        <f t="shared" si="9"/>
        <v>-9.4063108201514287E-3</v>
      </c>
      <c r="I249" s="54"/>
      <c r="J249" s="1"/>
      <c r="K249" s="154"/>
    </row>
    <row r="250" spans="1:11" s="10" customFormat="1" x14ac:dyDescent="0.25">
      <c r="A250" s="10" t="s">
        <v>7</v>
      </c>
      <c r="B250" s="130" t="s">
        <v>392</v>
      </c>
      <c r="C250" s="131" t="s">
        <v>393</v>
      </c>
      <c r="D250" s="132" t="s">
        <v>21</v>
      </c>
      <c r="E250" s="51">
        <v>33.088621697765348</v>
      </c>
      <c r="F250" s="133">
        <v>5.0630008299999991</v>
      </c>
      <c r="G250" s="51">
        <f t="shared" si="8"/>
        <v>-28.025620867765348</v>
      </c>
      <c r="H250" s="53">
        <f t="shared" si="9"/>
        <v>-0.84698665069080437</v>
      </c>
      <c r="I250" s="54"/>
      <c r="J250" s="1"/>
      <c r="K250" s="154"/>
    </row>
    <row r="251" spans="1:11" s="10" customFormat="1" ht="15.75" thickBot="1" x14ac:dyDescent="0.3">
      <c r="A251" s="10" t="s">
        <v>7</v>
      </c>
      <c r="B251" s="148" t="s">
        <v>394</v>
      </c>
      <c r="C251" s="149" t="s">
        <v>395</v>
      </c>
      <c r="D251" s="150" t="s">
        <v>21</v>
      </c>
      <c r="E251" s="151">
        <v>35.222027081914263</v>
      </c>
      <c r="F251" s="152">
        <v>7.176338740000225</v>
      </c>
      <c r="G251" s="151">
        <f t="shared" si="8"/>
        <v>-28.045688341914037</v>
      </c>
      <c r="H251" s="53">
        <f t="shared" si="9"/>
        <v>-0.79625423819842789</v>
      </c>
      <c r="I251" s="153"/>
      <c r="J251" s="1"/>
      <c r="K251" s="154"/>
    </row>
    <row r="252" spans="1:11" s="10" customFormat="1" x14ac:dyDescent="0.25">
      <c r="A252" s="10" t="s">
        <v>7</v>
      </c>
      <c r="B252" s="155" t="s">
        <v>396</v>
      </c>
      <c r="C252" s="156" t="s">
        <v>112</v>
      </c>
      <c r="D252" s="115" t="s">
        <v>228</v>
      </c>
      <c r="E252" s="157"/>
      <c r="F252" s="158"/>
      <c r="G252" s="93"/>
      <c r="H252" s="81"/>
      <c r="I252" s="82"/>
      <c r="J252" s="1"/>
      <c r="K252" s="154"/>
    </row>
    <row r="253" spans="1:11" s="10" customFormat="1" x14ac:dyDescent="0.25">
      <c r="A253" s="10" t="s">
        <v>7</v>
      </c>
      <c r="B253" s="159" t="s">
        <v>397</v>
      </c>
      <c r="C253" s="160" t="s">
        <v>398</v>
      </c>
      <c r="D253" s="122" t="s">
        <v>21</v>
      </c>
      <c r="E253" s="123">
        <f>E264+E268+E280</f>
        <v>165.35632800000019</v>
      </c>
      <c r="F253" s="142">
        <f>F264+F268+F280</f>
        <v>179.77</v>
      </c>
      <c r="G253" s="123">
        <f>F253-E253</f>
        <v>14.413671999999821</v>
      </c>
      <c r="H253" s="125">
        <f>IF(E253=0,1,IF(F253=0,-1,G253/E253))</f>
        <v>8.7167344451430998E-2</v>
      </c>
      <c r="I253" s="126"/>
      <c r="J253" s="1"/>
      <c r="K253" s="154"/>
    </row>
    <row r="254" spans="1:11" s="10" customFormat="1" x14ac:dyDescent="0.25">
      <c r="B254" s="159" t="s">
        <v>399</v>
      </c>
      <c r="C254" s="161" t="s">
        <v>400</v>
      </c>
      <c r="D254" s="119" t="s">
        <v>21</v>
      </c>
      <c r="E254" s="100"/>
      <c r="F254" s="34"/>
      <c r="G254" s="45"/>
      <c r="H254" s="35"/>
      <c r="I254" s="36"/>
      <c r="J254" s="1"/>
      <c r="K254" s="154"/>
    </row>
    <row r="255" spans="1:11" s="10" customFormat="1" x14ac:dyDescent="0.25">
      <c r="B255" s="159" t="s">
        <v>401</v>
      </c>
      <c r="C255" s="162" t="s">
        <v>402</v>
      </c>
      <c r="D255" s="119" t="s">
        <v>21</v>
      </c>
      <c r="E255" s="100"/>
      <c r="F255" s="34"/>
      <c r="G255" s="45"/>
      <c r="H255" s="35"/>
      <c r="I255" s="36"/>
      <c r="J255" s="1"/>
      <c r="K255" s="154"/>
    </row>
    <row r="256" spans="1:11" s="10" customFormat="1" ht="30" x14ac:dyDescent="0.25">
      <c r="B256" s="159" t="s">
        <v>403</v>
      </c>
      <c r="C256" s="162" t="s">
        <v>404</v>
      </c>
      <c r="D256" s="119" t="s">
        <v>21</v>
      </c>
      <c r="E256" s="100"/>
      <c r="F256" s="34"/>
      <c r="G256" s="45"/>
      <c r="H256" s="35"/>
      <c r="I256" s="36"/>
      <c r="J256" s="1"/>
      <c r="K256" s="154"/>
    </row>
    <row r="257" spans="1:11" s="10" customFormat="1" x14ac:dyDescent="0.25">
      <c r="B257" s="159" t="s">
        <v>405</v>
      </c>
      <c r="C257" s="163" t="s">
        <v>402</v>
      </c>
      <c r="D257" s="119" t="s">
        <v>21</v>
      </c>
      <c r="E257" s="100"/>
      <c r="F257" s="34"/>
      <c r="G257" s="45"/>
      <c r="H257" s="35"/>
      <c r="I257" s="36"/>
      <c r="J257" s="1"/>
      <c r="K257" s="154"/>
    </row>
    <row r="258" spans="1:11" s="10" customFormat="1" ht="30" x14ac:dyDescent="0.25">
      <c r="B258" s="159" t="s">
        <v>406</v>
      </c>
      <c r="C258" s="162" t="s">
        <v>27</v>
      </c>
      <c r="D258" s="119" t="s">
        <v>21</v>
      </c>
      <c r="E258" s="100"/>
      <c r="F258" s="34"/>
      <c r="G258" s="45"/>
      <c r="H258" s="35"/>
      <c r="I258" s="36"/>
      <c r="J258" s="1"/>
      <c r="K258" s="154"/>
    </row>
    <row r="259" spans="1:11" s="10" customFormat="1" x14ac:dyDescent="0.25">
      <c r="B259" s="159" t="s">
        <v>407</v>
      </c>
      <c r="C259" s="163" t="s">
        <v>402</v>
      </c>
      <c r="D259" s="119" t="s">
        <v>21</v>
      </c>
      <c r="E259" s="100"/>
      <c r="F259" s="34"/>
      <c r="G259" s="45"/>
      <c r="H259" s="35"/>
      <c r="I259" s="36"/>
      <c r="J259" s="1"/>
      <c r="K259" s="154"/>
    </row>
    <row r="260" spans="1:11" s="10" customFormat="1" ht="30" x14ac:dyDescent="0.25">
      <c r="B260" s="159" t="s">
        <v>408</v>
      </c>
      <c r="C260" s="162" t="s">
        <v>29</v>
      </c>
      <c r="D260" s="119" t="s">
        <v>21</v>
      </c>
      <c r="E260" s="100"/>
      <c r="F260" s="34"/>
      <c r="G260" s="45"/>
      <c r="H260" s="35"/>
      <c r="I260" s="36"/>
      <c r="J260" s="1"/>
      <c r="K260" s="154"/>
    </row>
    <row r="261" spans="1:11" s="10" customFormat="1" x14ac:dyDescent="0.25">
      <c r="B261" s="159" t="s">
        <v>409</v>
      </c>
      <c r="C261" s="163" t="s">
        <v>402</v>
      </c>
      <c r="D261" s="119" t="s">
        <v>21</v>
      </c>
      <c r="E261" s="100"/>
      <c r="F261" s="34"/>
      <c r="G261" s="45"/>
      <c r="H261" s="35"/>
      <c r="I261" s="36"/>
      <c r="J261" s="1"/>
      <c r="K261" s="154"/>
    </row>
    <row r="262" spans="1:11" s="10" customFormat="1" x14ac:dyDescent="0.25">
      <c r="B262" s="159" t="s">
        <v>410</v>
      </c>
      <c r="C262" s="161" t="s">
        <v>411</v>
      </c>
      <c r="D262" s="119" t="s">
        <v>21</v>
      </c>
      <c r="E262" s="100"/>
      <c r="F262" s="34"/>
      <c r="G262" s="45"/>
      <c r="H262" s="35"/>
      <c r="I262" s="36"/>
      <c r="J262" s="1"/>
      <c r="K262" s="154"/>
    </row>
    <row r="263" spans="1:11" s="10" customFormat="1" x14ac:dyDescent="0.25">
      <c r="B263" s="159" t="s">
        <v>412</v>
      </c>
      <c r="C263" s="162" t="s">
        <v>402</v>
      </c>
      <c r="D263" s="119" t="s">
        <v>21</v>
      </c>
      <c r="E263" s="100"/>
      <c r="F263" s="34"/>
      <c r="G263" s="45"/>
      <c r="H263" s="35"/>
      <c r="I263" s="36"/>
      <c r="J263" s="1"/>
      <c r="K263" s="154"/>
    </row>
    <row r="264" spans="1:11" s="10" customFormat="1" x14ac:dyDescent="0.25">
      <c r="A264" s="10" t="s">
        <v>7</v>
      </c>
      <c r="B264" s="159" t="s">
        <v>413</v>
      </c>
      <c r="C264" s="164" t="s">
        <v>414</v>
      </c>
      <c r="D264" s="122" t="s">
        <v>21</v>
      </c>
      <c r="E264" s="123">
        <v>88.856328000000175</v>
      </c>
      <c r="F264" s="142">
        <v>120.74</v>
      </c>
      <c r="G264" s="123">
        <f>F264-E264</f>
        <v>31.883671999999819</v>
      </c>
      <c r="H264" s="125">
        <f>IF(E264=0,1,IF(F264=0,-1,G264/E264))</f>
        <v>0.35882275036168226</v>
      </c>
      <c r="I264" s="126"/>
      <c r="J264" s="1"/>
      <c r="K264" s="154"/>
    </row>
    <row r="265" spans="1:11" s="10" customFormat="1" x14ac:dyDescent="0.25">
      <c r="A265" s="10" t="s">
        <v>7</v>
      </c>
      <c r="B265" s="159" t="s">
        <v>415</v>
      </c>
      <c r="C265" s="165" t="s">
        <v>402</v>
      </c>
      <c r="D265" s="122" t="s">
        <v>21</v>
      </c>
      <c r="E265" s="123">
        <v>0</v>
      </c>
      <c r="F265" s="142">
        <v>0</v>
      </c>
      <c r="G265" s="123"/>
      <c r="H265" s="125"/>
      <c r="I265" s="126"/>
      <c r="J265" s="1"/>
      <c r="K265" s="154"/>
    </row>
    <row r="266" spans="1:11" s="10" customFormat="1" x14ac:dyDescent="0.25">
      <c r="B266" s="159" t="s">
        <v>416</v>
      </c>
      <c r="C266" s="161" t="s">
        <v>417</v>
      </c>
      <c r="D266" s="119" t="s">
        <v>21</v>
      </c>
      <c r="E266" s="45"/>
      <c r="F266" s="34"/>
      <c r="G266" s="45"/>
      <c r="H266" s="35"/>
      <c r="I266" s="36"/>
      <c r="J266" s="1"/>
      <c r="K266" s="154"/>
    </row>
    <row r="267" spans="1:11" s="10" customFormat="1" x14ac:dyDescent="0.25">
      <c r="B267" s="159" t="s">
        <v>418</v>
      </c>
      <c r="C267" s="162" t="s">
        <v>402</v>
      </c>
      <c r="D267" s="119" t="s">
        <v>21</v>
      </c>
      <c r="E267" s="45"/>
      <c r="F267" s="34"/>
      <c r="G267" s="45"/>
      <c r="H267" s="35"/>
      <c r="I267" s="36"/>
      <c r="J267" s="1"/>
      <c r="K267" s="154"/>
    </row>
    <row r="268" spans="1:11" s="10" customFormat="1" x14ac:dyDescent="0.25">
      <c r="A268" s="10" t="s">
        <v>7</v>
      </c>
      <c r="B268" s="159" t="s">
        <v>419</v>
      </c>
      <c r="C268" s="164" t="s">
        <v>420</v>
      </c>
      <c r="D268" s="122" t="s">
        <v>21</v>
      </c>
      <c r="E268" s="123">
        <v>10.5</v>
      </c>
      <c r="F268" s="142">
        <v>11.38</v>
      </c>
      <c r="G268" s="123">
        <f>F268-E268</f>
        <v>0.88000000000000078</v>
      </c>
      <c r="H268" s="125">
        <f>IF(E268=0,1,IF(F268=0,-1,G268/E268))</f>
        <v>8.3809523809523889E-2</v>
      </c>
      <c r="I268" s="126"/>
      <c r="J268" s="1"/>
      <c r="K268" s="154"/>
    </row>
    <row r="269" spans="1:11" s="10" customFormat="1" x14ac:dyDescent="0.25">
      <c r="A269" s="10" t="s">
        <v>7</v>
      </c>
      <c r="B269" s="159" t="s">
        <v>421</v>
      </c>
      <c r="C269" s="165" t="s">
        <v>402</v>
      </c>
      <c r="D269" s="122" t="s">
        <v>21</v>
      </c>
      <c r="E269" s="123">
        <v>0</v>
      </c>
      <c r="F269" s="142">
        <v>11.38</v>
      </c>
      <c r="G269" s="123">
        <f>F269-E269</f>
        <v>11.38</v>
      </c>
      <c r="H269" s="125">
        <f>IF(E269=0,1,IF(F269=0,-1,G269/E269))</f>
        <v>1</v>
      </c>
      <c r="I269" s="126"/>
      <c r="J269" s="1"/>
      <c r="K269" s="154"/>
    </row>
    <row r="270" spans="1:11" s="10" customFormat="1" ht="15.75" customHeight="1" x14ac:dyDescent="0.25">
      <c r="B270" s="159" t="s">
        <v>422</v>
      </c>
      <c r="C270" s="161" t="s">
        <v>423</v>
      </c>
      <c r="D270" s="119" t="s">
        <v>21</v>
      </c>
      <c r="E270" s="100"/>
      <c r="F270" s="104"/>
      <c r="G270" s="45"/>
      <c r="H270" s="35"/>
      <c r="I270" s="36"/>
      <c r="J270" s="1"/>
      <c r="K270" s="154"/>
    </row>
    <row r="271" spans="1:11" s="10" customFormat="1" x14ac:dyDescent="0.25">
      <c r="B271" s="159" t="s">
        <v>424</v>
      </c>
      <c r="C271" s="162" t="s">
        <v>402</v>
      </c>
      <c r="D271" s="119" t="s">
        <v>21</v>
      </c>
      <c r="E271" s="100"/>
      <c r="F271" s="104"/>
      <c r="G271" s="45"/>
      <c r="H271" s="35"/>
      <c r="I271" s="36"/>
      <c r="J271" s="1"/>
      <c r="K271" s="154"/>
    </row>
    <row r="272" spans="1:11" s="10" customFormat="1" x14ac:dyDescent="0.25">
      <c r="B272" s="159" t="s">
        <v>425</v>
      </c>
      <c r="C272" s="161" t="s">
        <v>426</v>
      </c>
      <c r="D272" s="119" t="s">
        <v>21</v>
      </c>
      <c r="E272" s="100"/>
      <c r="F272" s="104"/>
      <c r="G272" s="45"/>
      <c r="H272" s="35"/>
      <c r="I272" s="36"/>
      <c r="J272" s="1"/>
      <c r="K272" s="154"/>
    </row>
    <row r="273" spans="1:11" s="10" customFormat="1" x14ac:dyDescent="0.25">
      <c r="B273" s="159" t="s">
        <v>427</v>
      </c>
      <c r="C273" s="162" t="s">
        <v>402</v>
      </c>
      <c r="D273" s="119" t="s">
        <v>21</v>
      </c>
      <c r="E273" s="100"/>
      <c r="F273" s="104"/>
      <c r="G273" s="45"/>
      <c r="H273" s="35"/>
      <c r="I273" s="36"/>
      <c r="J273" s="1"/>
      <c r="K273" s="154"/>
    </row>
    <row r="274" spans="1:11" s="10" customFormat="1" ht="30" x14ac:dyDescent="0.25">
      <c r="B274" s="159" t="s">
        <v>428</v>
      </c>
      <c r="C274" s="161" t="s">
        <v>429</v>
      </c>
      <c r="D274" s="119" t="s">
        <v>21</v>
      </c>
      <c r="E274" s="100"/>
      <c r="F274" s="104"/>
      <c r="G274" s="45"/>
      <c r="H274" s="35"/>
      <c r="I274" s="36"/>
      <c r="J274" s="1"/>
      <c r="K274" s="154"/>
    </row>
    <row r="275" spans="1:11" s="10" customFormat="1" x14ac:dyDescent="0.25">
      <c r="B275" s="159" t="s">
        <v>430</v>
      </c>
      <c r="C275" s="162" t="s">
        <v>402</v>
      </c>
      <c r="D275" s="119" t="s">
        <v>21</v>
      </c>
      <c r="E275" s="100"/>
      <c r="F275" s="104"/>
      <c r="G275" s="45"/>
      <c r="H275" s="35"/>
      <c r="I275" s="36"/>
      <c r="J275" s="1"/>
      <c r="K275" s="154"/>
    </row>
    <row r="276" spans="1:11" s="10" customFormat="1" x14ac:dyDescent="0.25">
      <c r="B276" s="159" t="s">
        <v>431</v>
      </c>
      <c r="C276" s="162" t="s">
        <v>45</v>
      </c>
      <c r="D276" s="119" t="s">
        <v>21</v>
      </c>
      <c r="E276" s="100"/>
      <c r="F276" s="104"/>
      <c r="G276" s="45"/>
      <c r="H276" s="35"/>
      <c r="I276" s="36"/>
      <c r="J276" s="1"/>
      <c r="K276" s="154"/>
    </row>
    <row r="277" spans="1:11" s="10" customFormat="1" x14ac:dyDescent="0.25">
      <c r="B277" s="159" t="s">
        <v>432</v>
      </c>
      <c r="C277" s="163" t="s">
        <v>402</v>
      </c>
      <c r="D277" s="119" t="s">
        <v>21</v>
      </c>
      <c r="E277" s="100"/>
      <c r="F277" s="104"/>
      <c r="G277" s="45"/>
      <c r="H277" s="35"/>
      <c r="I277" s="36"/>
      <c r="J277" s="1"/>
      <c r="K277" s="154"/>
    </row>
    <row r="278" spans="1:11" s="10" customFormat="1" x14ac:dyDescent="0.25">
      <c r="B278" s="159" t="s">
        <v>433</v>
      </c>
      <c r="C278" s="162" t="s">
        <v>47</v>
      </c>
      <c r="D278" s="119" t="s">
        <v>21</v>
      </c>
      <c r="E278" s="100"/>
      <c r="F278" s="104"/>
      <c r="G278" s="45"/>
      <c r="H278" s="35"/>
      <c r="I278" s="36"/>
      <c r="J278" s="1"/>
      <c r="K278" s="154"/>
    </row>
    <row r="279" spans="1:11" s="10" customFormat="1" x14ac:dyDescent="0.25">
      <c r="B279" s="159" t="s">
        <v>434</v>
      </c>
      <c r="C279" s="163" t="s">
        <v>402</v>
      </c>
      <c r="D279" s="119" t="s">
        <v>21</v>
      </c>
      <c r="E279" s="100"/>
      <c r="F279" s="104"/>
      <c r="G279" s="45"/>
      <c r="H279" s="35"/>
      <c r="I279" s="36"/>
      <c r="J279" s="1"/>
      <c r="K279" s="154"/>
    </row>
    <row r="280" spans="1:11" s="10" customFormat="1" x14ac:dyDescent="0.25">
      <c r="A280" s="10" t="s">
        <v>7</v>
      </c>
      <c r="B280" s="159" t="s">
        <v>435</v>
      </c>
      <c r="C280" s="164" t="s">
        <v>436</v>
      </c>
      <c r="D280" s="122" t="s">
        <v>21</v>
      </c>
      <c r="E280" s="123">
        <v>66</v>
      </c>
      <c r="F280" s="142">
        <v>47.650000000000013</v>
      </c>
      <c r="G280" s="123">
        <f>F280-E280</f>
        <v>-18.349999999999987</v>
      </c>
      <c r="H280" s="125">
        <f>IF(E280=0,1,IF(F280=0,-1,G280/E280))</f>
        <v>-0.27803030303030285</v>
      </c>
      <c r="I280" s="126"/>
      <c r="J280" s="1"/>
      <c r="K280" s="154"/>
    </row>
    <row r="281" spans="1:11" s="10" customFormat="1" x14ac:dyDescent="0.25">
      <c r="A281" s="10" t="s">
        <v>7</v>
      </c>
      <c r="B281" s="159" t="s">
        <v>437</v>
      </c>
      <c r="C281" s="165" t="s">
        <v>402</v>
      </c>
      <c r="D281" s="122" t="s">
        <v>21</v>
      </c>
      <c r="E281" s="123">
        <v>0</v>
      </c>
      <c r="F281" s="142">
        <v>5.76</v>
      </c>
      <c r="G281" s="123">
        <f>F281-E281</f>
        <v>5.76</v>
      </c>
      <c r="H281" s="125">
        <f>IF(E281=0,1,IF(F281=0,-1,G281/E281))</f>
        <v>1</v>
      </c>
      <c r="I281" s="126"/>
      <c r="J281" s="1"/>
      <c r="K281" s="154"/>
    </row>
    <row r="282" spans="1:11" s="10" customFormat="1" x14ac:dyDescent="0.25">
      <c r="A282" s="10" t="s">
        <v>7</v>
      </c>
      <c r="B282" s="159" t="s">
        <v>438</v>
      </c>
      <c r="C282" s="160" t="s">
        <v>439</v>
      </c>
      <c r="D282" s="122" t="s">
        <v>21</v>
      </c>
      <c r="E282" s="123">
        <v>718.52</v>
      </c>
      <c r="F282" s="142">
        <v>409.64</v>
      </c>
      <c r="G282" s="123">
        <f>F282-E282</f>
        <v>-308.88</v>
      </c>
      <c r="H282" s="125">
        <f>IF(E282=0,1,IF(F282=0,-1,G282/E282))</f>
        <v>-0.42988364972443355</v>
      </c>
      <c r="I282" s="126"/>
      <c r="J282" s="1"/>
      <c r="K282" s="154"/>
    </row>
    <row r="283" spans="1:11" s="10" customFormat="1" x14ac:dyDescent="0.25">
      <c r="B283" s="159" t="s">
        <v>440</v>
      </c>
      <c r="C283" s="161" t="s">
        <v>441</v>
      </c>
      <c r="D283" s="119" t="s">
        <v>21</v>
      </c>
      <c r="E283" s="100"/>
      <c r="F283" s="104"/>
      <c r="G283" s="45"/>
      <c r="H283" s="35"/>
      <c r="I283" s="36"/>
      <c r="J283" s="1"/>
      <c r="K283" s="154"/>
    </row>
    <row r="284" spans="1:11" s="10" customFormat="1" x14ac:dyDescent="0.25">
      <c r="B284" s="159" t="s">
        <v>442</v>
      </c>
      <c r="C284" s="162" t="s">
        <v>402</v>
      </c>
      <c r="D284" s="119" t="s">
        <v>21</v>
      </c>
      <c r="E284" s="100"/>
      <c r="F284" s="104"/>
      <c r="G284" s="45"/>
      <c r="H284" s="35"/>
      <c r="I284" s="36"/>
      <c r="J284" s="1"/>
      <c r="K284" s="154"/>
    </row>
    <row r="285" spans="1:11" s="10" customFormat="1" x14ac:dyDescent="0.25">
      <c r="B285" s="159" t="s">
        <v>443</v>
      </c>
      <c r="C285" s="161" t="s">
        <v>444</v>
      </c>
      <c r="D285" s="119" t="s">
        <v>21</v>
      </c>
      <c r="E285" s="100"/>
      <c r="F285" s="104"/>
      <c r="G285" s="45"/>
      <c r="H285" s="35"/>
      <c r="I285" s="36"/>
      <c r="J285" s="1"/>
      <c r="K285" s="154"/>
    </row>
    <row r="286" spans="1:11" s="10" customFormat="1" x14ac:dyDescent="0.25">
      <c r="B286" s="159" t="s">
        <v>445</v>
      </c>
      <c r="C286" s="162" t="s">
        <v>271</v>
      </c>
      <c r="D286" s="119" t="s">
        <v>21</v>
      </c>
      <c r="E286" s="100"/>
      <c r="F286" s="104"/>
      <c r="G286" s="45"/>
      <c r="H286" s="35"/>
      <c r="I286" s="36"/>
      <c r="J286" s="1"/>
      <c r="K286" s="154"/>
    </row>
    <row r="287" spans="1:11" s="10" customFormat="1" x14ac:dyDescent="0.25">
      <c r="B287" s="159" t="s">
        <v>446</v>
      </c>
      <c r="C287" s="163" t="s">
        <v>402</v>
      </c>
      <c r="D287" s="119" t="s">
        <v>21</v>
      </c>
      <c r="E287" s="100"/>
      <c r="F287" s="104"/>
      <c r="G287" s="45"/>
      <c r="H287" s="35"/>
      <c r="I287" s="36"/>
      <c r="J287" s="1"/>
      <c r="K287" s="154"/>
    </row>
    <row r="288" spans="1:11" s="10" customFormat="1" x14ac:dyDescent="0.25">
      <c r="B288" s="159" t="s">
        <v>447</v>
      </c>
      <c r="C288" s="162" t="s">
        <v>448</v>
      </c>
      <c r="D288" s="119" t="s">
        <v>21</v>
      </c>
      <c r="E288" s="100"/>
      <c r="F288" s="104"/>
      <c r="G288" s="45"/>
      <c r="H288" s="35"/>
      <c r="I288" s="36"/>
      <c r="J288" s="1"/>
      <c r="K288" s="154"/>
    </row>
    <row r="289" spans="1:11" s="10" customFormat="1" x14ac:dyDescent="0.25">
      <c r="B289" s="159" t="s">
        <v>449</v>
      </c>
      <c r="C289" s="163" t="s">
        <v>402</v>
      </c>
      <c r="D289" s="119" t="s">
        <v>21</v>
      </c>
      <c r="E289" s="100"/>
      <c r="F289" s="104"/>
      <c r="G289" s="45"/>
      <c r="H289" s="35"/>
      <c r="I289" s="36"/>
      <c r="J289" s="1"/>
      <c r="K289" s="154"/>
    </row>
    <row r="290" spans="1:11" s="10" customFormat="1" ht="30" x14ac:dyDescent="0.25">
      <c r="B290" s="159" t="s">
        <v>450</v>
      </c>
      <c r="C290" s="161" t="s">
        <v>451</v>
      </c>
      <c r="D290" s="119" t="s">
        <v>21</v>
      </c>
      <c r="E290" s="100"/>
      <c r="F290" s="104"/>
      <c r="G290" s="45"/>
      <c r="H290" s="35"/>
      <c r="I290" s="36"/>
      <c r="J290" s="1"/>
      <c r="K290" s="154"/>
    </row>
    <row r="291" spans="1:11" s="10" customFormat="1" x14ac:dyDescent="0.25">
      <c r="B291" s="159" t="s">
        <v>452</v>
      </c>
      <c r="C291" s="162" t="s">
        <v>402</v>
      </c>
      <c r="D291" s="119" t="s">
        <v>21</v>
      </c>
      <c r="E291" s="100"/>
      <c r="F291" s="104"/>
      <c r="G291" s="45"/>
      <c r="H291" s="35"/>
      <c r="I291" s="36"/>
      <c r="J291" s="1"/>
      <c r="K291" s="154"/>
    </row>
    <row r="292" spans="1:11" s="10" customFormat="1" x14ac:dyDescent="0.25">
      <c r="A292" s="10" t="s">
        <v>7</v>
      </c>
      <c r="B292" s="159" t="s">
        <v>453</v>
      </c>
      <c r="C292" s="164" t="s">
        <v>454</v>
      </c>
      <c r="D292" s="122" t="s">
        <v>21</v>
      </c>
      <c r="E292" s="147"/>
      <c r="F292" s="166"/>
      <c r="G292" s="123"/>
      <c r="H292" s="125"/>
      <c r="I292" s="126"/>
      <c r="J292" s="1"/>
      <c r="K292" s="154"/>
    </row>
    <row r="293" spans="1:11" s="10" customFormat="1" x14ac:dyDescent="0.25">
      <c r="A293" s="10" t="s">
        <v>7</v>
      </c>
      <c r="B293" s="159" t="s">
        <v>455</v>
      </c>
      <c r="C293" s="165" t="s">
        <v>402</v>
      </c>
      <c r="D293" s="122" t="s">
        <v>21</v>
      </c>
      <c r="E293" s="147"/>
      <c r="F293" s="166"/>
      <c r="G293" s="123"/>
      <c r="H293" s="125"/>
      <c r="I293" s="126"/>
      <c r="J293" s="1"/>
      <c r="K293" s="154"/>
    </row>
    <row r="294" spans="1:11" s="10" customFormat="1" x14ac:dyDescent="0.25">
      <c r="A294" s="10" t="s">
        <v>7</v>
      </c>
      <c r="B294" s="159" t="s">
        <v>456</v>
      </c>
      <c r="C294" s="164" t="s">
        <v>457</v>
      </c>
      <c r="D294" s="122" t="s">
        <v>21</v>
      </c>
      <c r="E294" s="123">
        <v>23.52</v>
      </c>
      <c r="F294" s="142">
        <v>25.81</v>
      </c>
      <c r="G294" s="123">
        <f>F294-E294</f>
        <v>2.2899999999999991</v>
      </c>
      <c r="H294" s="125">
        <f>IF(E294=0,1,IF(F294=0,-1,G294/E294))</f>
        <v>9.7363945578231262E-2</v>
      </c>
      <c r="I294" s="126"/>
      <c r="J294" s="1"/>
      <c r="K294" s="154"/>
    </row>
    <row r="295" spans="1:11" s="10" customFormat="1" x14ac:dyDescent="0.25">
      <c r="A295" s="10" t="s">
        <v>7</v>
      </c>
      <c r="B295" s="159" t="s">
        <v>458</v>
      </c>
      <c r="C295" s="165" t="s">
        <v>402</v>
      </c>
      <c r="D295" s="122" t="s">
        <v>21</v>
      </c>
      <c r="E295" s="123">
        <v>0</v>
      </c>
      <c r="F295" s="142">
        <v>0</v>
      </c>
      <c r="G295" s="123"/>
      <c r="H295" s="125"/>
      <c r="I295" s="126"/>
      <c r="J295" s="1"/>
      <c r="K295" s="154"/>
    </row>
    <row r="296" spans="1:11" s="10" customFormat="1" x14ac:dyDescent="0.25">
      <c r="A296" s="10" t="s">
        <v>7</v>
      </c>
      <c r="B296" s="167" t="s">
        <v>459</v>
      </c>
      <c r="C296" s="164" t="s">
        <v>460</v>
      </c>
      <c r="D296" s="122" t="s">
        <v>21</v>
      </c>
      <c r="E296" s="123">
        <v>70.099999999999994</v>
      </c>
      <c r="F296" s="142">
        <v>108.8</v>
      </c>
      <c r="G296" s="123">
        <f>F296-E296</f>
        <v>38.700000000000003</v>
      </c>
      <c r="H296" s="125">
        <f>IF(E296=0,1,IF(F296=0,-1,G296/E296))</f>
        <v>0.55206847360912992</v>
      </c>
      <c r="I296" s="126"/>
      <c r="J296" s="1"/>
      <c r="K296" s="154"/>
    </row>
    <row r="297" spans="1:11" s="10" customFormat="1" x14ac:dyDescent="0.25">
      <c r="A297" s="10" t="s">
        <v>7</v>
      </c>
      <c r="B297" s="167" t="s">
        <v>461</v>
      </c>
      <c r="C297" s="165" t="s">
        <v>402</v>
      </c>
      <c r="D297" s="122" t="s">
        <v>21</v>
      </c>
      <c r="E297" s="123">
        <v>0</v>
      </c>
      <c r="F297" s="142">
        <v>0</v>
      </c>
      <c r="G297" s="123"/>
      <c r="H297" s="125"/>
      <c r="I297" s="126"/>
      <c r="J297" s="1"/>
      <c r="K297" s="154"/>
    </row>
    <row r="298" spans="1:11" s="10" customFormat="1" x14ac:dyDescent="0.25">
      <c r="A298" s="10" t="s">
        <v>7</v>
      </c>
      <c r="B298" s="167" t="s">
        <v>462</v>
      </c>
      <c r="C298" s="164" t="s">
        <v>463</v>
      </c>
      <c r="D298" s="122" t="s">
        <v>21</v>
      </c>
      <c r="E298" s="123">
        <v>198.43</v>
      </c>
      <c r="F298" s="142">
        <v>164.47</v>
      </c>
      <c r="G298" s="123">
        <f>F298-E298</f>
        <v>-33.960000000000008</v>
      </c>
      <c r="H298" s="125">
        <f>IF(E298=0,1,IF(F298=0,-1,G298/E298))</f>
        <v>-0.17114347628886764</v>
      </c>
      <c r="I298" s="126"/>
      <c r="J298" s="1"/>
      <c r="K298" s="154"/>
    </row>
    <row r="299" spans="1:11" s="10" customFormat="1" x14ac:dyDescent="0.25">
      <c r="A299" s="10" t="s">
        <v>7</v>
      </c>
      <c r="B299" s="167" t="s">
        <v>464</v>
      </c>
      <c r="C299" s="165" t="s">
        <v>402</v>
      </c>
      <c r="D299" s="122" t="s">
        <v>21</v>
      </c>
      <c r="E299" s="123">
        <v>0</v>
      </c>
      <c r="F299" s="142">
        <v>0.01</v>
      </c>
      <c r="G299" s="123"/>
      <c r="H299" s="125"/>
      <c r="I299" s="126"/>
      <c r="J299" s="1"/>
      <c r="K299" s="154"/>
    </row>
    <row r="300" spans="1:11" s="10" customFormat="1" ht="30" x14ac:dyDescent="0.25">
      <c r="A300" s="10" t="s">
        <v>7</v>
      </c>
      <c r="B300" s="167" t="s">
        <v>465</v>
      </c>
      <c r="C300" s="164" t="s">
        <v>466</v>
      </c>
      <c r="D300" s="122" t="s">
        <v>21</v>
      </c>
      <c r="E300" s="123">
        <v>174.38228484462314</v>
      </c>
      <c r="F300" s="142">
        <v>14.6</v>
      </c>
      <c r="G300" s="123">
        <f>F300-E300</f>
        <v>-159.78228484462315</v>
      </c>
      <c r="H300" s="125">
        <f>IF(E300=0,1,IF(F300=0,-1,G300/E300))</f>
        <v>-0.91627589916596874</v>
      </c>
      <c r="I300" s="126"/>
      <c r="J300" s="1"/>
      <c r="K300" s="154"/>
    </row>
    <row r="301" spans="1:11" s="10" customFormat="1" x14ac:dyDescent="0.25">
      <c r="A301" s="10" t="s">
        <v>7</v>
      </c>
      <c r="B301" s="167" t="s">
        <v>467</v>
      </c>
      <c r="C301" s="165" t="s">
        <v>402</v>
      </c>
      <c r="D301" s="122" t="s">
        <v>21</v>
      </c>
      <c r="E301" s="123">
        <v>0</v>
      </c>
      <c r="F301" s="142">
        <v>0</v>
      </c>
      <c r="G301" s="123"/>
      <c r="H301" s="125"/>
      <c r="I301" s="126"/>
      <c r="J301" s="1"/>
      <c r="K301" s="154"/>
    </row>
    <row r="302" spans="1:11" s="10" customFormat="1" x14ac:dyDescent="0.25">
      <c r="A302" s="10" t="s">
        <v>7</v>
      </c>
      <c r="B302" s="167" t="s">
        <v>468</v>
      </c>
      <c r="C302" s="164" t="s">
        <v>469</v>
      </c>
      <c r="D302" s="122" t="s">
        <v>21</v>
      </c>
      <c r="E302" s="123">
        <v>252.08771515537683</v>
      </c>
      <c r="F302" s="142">
        <v>95.95999999999998</v>
      </c>
      <c r="G302" s="123">
        <f>F302-E302</f>
        <v>-156.12771515537685</v>
      </c>
      <c r="H302" s="125">
        <f>IF(E302=0,1,IF(F302=0,-1,G302/E302))</f>
        <v>-0.61933884822251628</v>
      </c>
      <c r="I302" s="126"/>
      <c r="J302" s="1"/>
      <c r="K302" s="154"/>
    </row>
    <row r="303" spans="1:11" s="10" customFormat="1" x14ac:dyDescent="0.25">
      <c r="A303" s="10" t="s">
        <v>7</v>
      </c>
      <c r="B303" s="167" t="s">
        <v>470</v>
      </c>
      <c r="C303" s="165" t="s">
        <v>402</v>
      </c>
      <c r="D303" s="122" t="s">
        <v>21</v>
      </c>
      <c r="E303" s="123">
        <v>0</v>
      </c>
      <c r="F303" s="142">
        <v>25.94</v>
      </c>
      <c r="G303" s="123">
        <f>F303-E303</f>
        <v>25.94</v>
      </c>
      <c r="H303" s="125">
        <f>IF(E303=0,1,IF(F303=0,-1,G303/E303))</f>
        <v>1</v>
      </c>
      <c r="I303" s="126"/>
      <c r="J303" s="1"/>
      <c r="K303" s="154"/>
    </row>
    <row r="304" spans="1:11" s="10" customFormat="1" ht="30" x14ac:dyDescent="0.25">
      <c r="A304" s="10" t="s">
        <v>7</v>
      </c>
      <c r="B304" s="159" t="s">
        <v>471</v>
      </c>
      <c r="C304" s="160" t="s">
        <v>472</v>
      </c>
      <c r="D304" s="122" t="s">
        <v>473</v>
      </c>
      <c r="E304" s="168">
        <f>E166/(E22*1.2)</f>
        <v>1</v>
      </c>
      <c r="F304" s="169">
        <f>F166/(F22*1.2)</f>
        <v>1.059085625284728</v>
      </c>
      <c r="G304" s="170">
        <f>F304-E304</f>
        <v>5.9085625284728049E-2</v>
      </c>
      <c r="H304" s="125">
        <f>IF(E304=0,1,IF(F304=0,-1,G304/E304))</f>
        <v>5.9085625284728049E-2</v>
      </c>
      <c r="I304" s="126"/>
      <c r="J304" s="1"/>
      <c r="K304" s="154"/>
    </row>
    <row r="305" spans="1:11" s="10" customFormat="1" x14ac:dyDescent="0.25">
      <c r="B305" s="159" t="s">
        <v>474</v>
      </c>
      <c r="C305" s="161" t="s">
        <v>475</v>
      </c>
      <c r="D305" s="139" t="s">
        <v>473</v>
      </c>
      <c r="E305" s="100"/>
      <c r="F305" s="104"/>
      <c r="G305" s="45"/>
      <c r="H305" s="35"/>
      <c r="I305" s="36"/>
      <c r="J305" s="1"/>
      <c r="K305" s="154"/>
    </row>
    <row r="306" spans="1:11" s="10" customFormat="1" ht="30" x14ac:dyDescent="0.25">
      <c r="B306" s="159" t="s">
        <v>476</v>
      </c>
      <c r="C306" s="162" t="s">
        <v>477</v>
      </c>
      <c r="D306" s="139" t="s">
        <v>473</v>
      </c>
      <c r="E306" s="100"/>
      <c r="F306" s="104"/>
      <c r="G306" s="45"/>
      <c r="H306" s="35"/>
      <c r="I306" s="36"/>
      <c r="J306" s="1"/>
      <c r="K306" s="154"/>
    </row>
    <row r="307" spans="1:11" s="10" customFormat="1" ht="30" x14ac:dyDescent="0.25">
      <c r="B307" s="159" t="s">
        <v>478</v>
      </c>
      <c r="C307" s="162" t="s">
        <v>479</v>
      </c>
      <c r="D307" s="139" t="s">
        <v>473</v>
      </c>
      <c r="E307" s="100"/>
      <c r="F307" s="104"/>
      <c r="G307" s="45"/>
      <c r="H307" s="35"/>
      <c r="I307" s="36"/>
      <c r="J307" s="1"/>
      <c r="K307" s="154"/>
    </row>
    <row r="308" spans="1:11" s="10" customFormat="1" ht="30" x14ac:dyDescent="0.25">
      <c r="B308" s="159" t="s">
        <v>480</v>
      </c>
      <c r="C308" s="162" t="s">
        <v>481</v>
      </c>
      <c r="D308" s="139" t="s">
        <v>473</v>
      </c>
      <c r="E308" s="100"/>
      <c r="F308" s="104"/>
      <c r="G308" s="45"/>
      <c r="H308" s="35"/>
      <c r="I308" s="36"/>
      <c r="J308" s="1"/>
      <c r="K308" s="154"/>
    </row>
    <row r="309" spans="1:11" s="10" customFormat="1" x14ac:dyDescent="0.25">
      <c r="B309" s="159" t="s">
        <v>482</v>
      </c>
      <c r="C309" s="171" t="s">
        <v>483</v>
      </c>
      <c r="D309" s="139" t="s">
        <v>473</v>
      </c>
      <c r="E309" s="100"/>
      <c r="F309" s="104"/>
      <c r="G309" s="45"/>
      <c r="H309" s="35"/>
      <c r="I309" s="36"/>
      <c r="J309" s="1"/>
      <c r="K309" s="154"/>
    </row>
    <row r="310" spans="1:11" s="10" customFormat="1" x14ac:dyDescent="0.25">
      <c r="A310" s="10" t="s">
        <v>7</v>
      </c>
      <c r="B310" s="159" t="s">
        <v>484</v>
      </c>
      <c r="C310" s="172" t="s">
        <v>485</v>
      </c>
      <c r="D310" s="122" t="s">
        <v>473</v>
      </c>
      <c r="E310" s="168">
        <f>E172/(E28*1.2)</f>
        <v>1</v>
      </c>
      <c r="F310" s="169">
        <f>F172/(F28*1.2)</f>
        <v>1.070956599841032</v>
      </c>
      <c r="G310" s="168">
        <f>F310-E310</f>
        <v>7.0956599841031975E-2</v>
      </c>
      <c r="H310" s="125">
        <f>IF(E310=0,1,IF(F310=0,-1,G310/E310))</f>
        <v>7.0956599841031975E-2</v>
      </c>
      <c r="I310" s="173"/>
      <c r="J310" s="1"/>
      <c r="K310" s="154"/>
    </row>
    <row r="311" spans="1:11" s="10" customFormat="1" x14ac:dyDescent="0.25">
      <c r="B311" s="159" t="s">
        <v>486</v>
      </c>
      <c r="C311" s="171" t="s">
        <v>487</v>
      </c>
      <c r="D311" s="139" t="s">
        <v>473</v>
      </c>
      <c r="E311" s="45"/>
      <c r="F311" s="34"/>
      <c r="G311" s="45"/>
      <c r="H311" s="35"/>
      <c r="I311" s="36"/>
      <c r="J311" s="1"/>
      <c r="K311" s="154"/>
    </row>
    <row r="312" spans="1:11" s="10" customFormat="1" ht="19.5" customHeight="1" x14ac:dyDescent="0.25">
      <c r="B312" s="159" t="s">
        <v>488</v>
      </c>
      <c r="C312" s="171" t="s">
        <v>489</v>
      </c>
      <c r="D312" s="139" t="s">
        <v>473</v>
      </c>
      <c r="E312" s="45"/>
      <c r="F312" s="34"/>
      <c r="G312" s="45"/>
      <c r="H312" s="35"/>
      <c r="I312" s="36"/>
      <c r="J312" s="1"/>
      <c r="K312" s="154"/>
    </row>
    <row r="313" spans="1:11" s="10" customFormat="1" ht="19.5" customHeight="1" x14ac:dyDescent="0.25">
      <c r="B313" s="159" t="s">
        <v>490</v>
      </c>
      <c r="C313" s="171" t="s">
        <v>491</v>
      </c>
      <c r="D313" s="139" t="s">
        <v>473</v>
      </c>
      <c r="E313" s="45"/>
      <c r="F313" s="34"/>
      <c r="G313" s="45"/>
      <c r="H313" s="38"/>
      <c r="I313" s="75"/>
      <c r="J313" s="1"/>
      <c r="K313" s="154"/>
    </row>
    <row r="314" spans="1:11" s="10" customFormat="1" ht="36.75" customHeight="1" x14ac:dyDescent="0.25">
      <c r="B314" s="159" t="s">
        <v>492</v>
      </c>
      <c r="C314" s="161" t="s">
        <v>493</v>
      </c>
      <c r="D314" s="139" t="s">
        <v>473</v>
      </c>
      <c r="E314" s="45"/>
      <c r="F314" s="34"/>
      <c r="G314" s="45"/>
      <c r="H314" s="38"/>
      <c r="I314" s="75"/>
      <c r="J314" s="1"/>
      <c r="K314" s="154"/>
    </row>
    <row r="315" spans="1:11" s="10" customFormat="1" ht="19.5" customHeight="1" x14ac:dyDescent="0.25">
      <c r="B315" s="159" t="s">
        <v>494</v>
      </c>
      <c r="C315" s="174" t="s">
        <v>45</v>
      </c>
      <c r="D315" s="139" t="s">
        <v>473</v>
      </c>
      <c r="E315" s="45"/>
      <c r="F315" s="34"/>
      <c r="G315" s="45"/>
      <c r="H315" s="35"/>
      <c r="I315" s="36"/>
      <c r="J315" s="1"/>
      <c r="K315" s="154"/>
    </row>
    <row r="316" spans="1:11" s="10" customFormat="1" ht="19.5" customHeight="1" thickBot="1" x14ac:dyDescent="0.3">
      <c r="B316" s="175" t="s">
        <v>495</v>
      </c>
      <c r="C316" s="176" t="s">
        <v>47</v>
      </c>
      <c r="D316" s="177" t="s">
        <v>473</v>
      </c>
      <c r="E316" s="74"/>
      <c r="F316" s="87"/>
      <c r="G316" s="74"/>
      <c r="H316" s="89"/>
      <c r="I316" s="90"/>
      <c r="J316" s="1"/>
      <c r="K316" s="154"/>
    </row>
    <row r="317" spans="1:11" s="10" customFormat="1" ht="15.6" customHeight="1" thickBot="1" x14ac:dyDescent="0.3">
      <c r="A317" s="10" t="s">
        <v>7</v>
      </c>
      <c r="B317" s="280" t="s">
        <v>496</v>
      </c>
      <c r="C317" s="281"/>
      <c r="D317" s="281"/>
      <c r="E317" s="281"/>
      <c r="F317" s="281"/>
      <c r="G317" s="281"/>
      <c r="H317" s="281"/>
      <c r="I317" s="282"/>
      <c r="J317" s="1"/>
      <c r="K317" s="154"/>
    </row>
    <row r="318" spans="1:11" x14ac:dyDescent="0.25">
      <c r="B318" s="178" t="s">
        <v>497</v>
      </c>
      <c r="C318" s="179" t="s">
        <v>498</v>
      </c>
      <c r="D318" s="180" t="s">
        <v>228</v>
      </c>
      <c r="E318" s="181" t="s">
        <v>499</v>
      </c>
      <c r="F318" s="182" t="s">
        <v>499</v>
      </c>
      <c r="G318" s="181" t="s">
        <v>499</v>
      </c>
      <c r="H318" s="182"/>
      <c r="I318" s="96"/>
      <c r="K318" s="154"/>
    </row>
    <row r="319" spans="1:11" x14ac:dyDescent="0.25">
      <c r="B319" s="159" t="s">
        <v>500</v>
      </c>
      <c r="C319" s="183" t="s">
        <v>501</v>
      </c>
      <c r="D319" s="184" t="s">
        <v>502</v>
      </c>
      <c r="E319" s="185"/>
      <c r="F319" s="186"/>
      <c r="G319" s="185"/>
      <c r="H319" s="186"/>
      <c r="I319" s="36"/>
      <c r="K319" s="154"/>
    </row>
    <row r="320" spans="1:11" x14ac:dyDescent="0.25">
      <c r="B320" s="159" t="s">
        <v>503</v>
      </c>
      <c r="C320" s="183" t="s">
        <v>504</v>
      </c>
      <c r="D320" s="184" t="s">
        <v>505</v>
      </c>
      <c r="E320" s="185"/>
      <c r="F320" s="186"/>
      <c r="G320" s="185"/>
      <c r="H320" s="186"/>
      <c r="I320" s="36"/>
      <c r="K320" s="154"/>
    </row>
    <row r="321" spans="2:11" x14ac:dyDescent="0.25">
      <c r="B321" s="159" t="s">
        <v>506</v>
      </c>
      <c r="C321" s="183" t="s">
        <v>507</v>
      </c>
      <c r="D321" s="184" t="s">
        <v>502</v>
      </c>
      <c r="E321" s="185"/>
      <c r="F321" s="186"/>
      <c r="G321" s="185"/>
      <c r="H321" s="186"/>
      <c r="I321" s="36"/>
      <c r="K321" s="154"/>
    </row>
    <row r="322" spans="2:11" x14ac:dyDescent="0.25">
      <c r="B322" s="159" t="s">
        <v>508</v>
      </c>
      <c r="C322" s="183" t="s">
        <v>509</v>
      </c>
      <c r="D322" s="184" t="s">
        <v>505</v>
      </c>
      <c r="E322" s="185"/>
      <c r="F322" s="186"/>
      <c r="G322" s="185"/>
      <c r="H322" s="186"/>
      <c r="I322" s="36"/>
      <c r="K322" s="154"/>
    </row>
    <row r="323" spans="2:11" x14ac:dyDescent="0.25">
      <c r="B323" s="159" t="s">
        <v>510</v>
      </c>
      <c r="C323" s="183" t="s">
        <v>511</v>
      </c>
      <c r="D323" s="184" t="s">
        <v>512</v>
      </c>
      <c r="E323" s="185"/>
      <c r="F323" s="186"/>
      <c r="G323" s="185"/>
      <c r="H323" s="186"/>
      <c r="I323" s="36"/>
      <c r="K323" s="154"/>
    </row>
    <row r="324" spans="2:11" x14ac:dyDescent="0.25">
      <c r="B324" s="159" t="s">
        <v>513</v>
      </c>
      <c r="C324" s="183" t="s">
        <v>514</v>
      </c>
      <c r="D324" s="184" t="s">
        <v>228</v>
      </c>
      <c r="E324" s="185" t="s">
        <v>499</v>
      </c>
      <c r="F324" s="186"/>
      <c r="G324" s="185" t="s">
        <v>499</v>
      </c>
      <c r="H324" s="186"/>
      <c r="I324" s="36"/>
      <c r="K324" s="154"/>
    </row>
    <row r="325" spans="2:11" x14ac:dyDescent="0.25">
      <c r="B325" s="159" t="s">
        <v>515</v>
      </c>
      <c r="C325" s="187" t="s">
        <v>516</v>
      </c>
      <c r="D325" s="184" t="s">
        <v>512</v>
      </c>
      <c r="E325" s="185"/>
      <c r="F325" s="186"/>
      <c r="G325" s="185"/>
      <c r="H325" s="186"/>
      <c r="I325" s="36"/>
      <c r="K325" s="154"/>
    </row>
    <row r="326" spans="2:11" x14ac:dyDescent="0.25">
      <c r="B326" s="159" t="s">
        <v>517</v>
      </c>
      <c r="C326" s="187" t="s">
        <v>518</v>
      </c>
      <c r="D326" s="184" t="s">
        <v>519</v>
      </c>
      <c r="E326" s="185"/>
      <c r="F326" s="186"/>
      <c r="G326" s="185"/>
      <c r="H326" s="186"/>
      <c r="I326" s="36"/>
      <c r="K326" s="154"/>
    </row>
    <row r="327" spans="2:11" x14ac:dyDescent="0.25">
      <c r="B327" s="159" t="s">
        <v>520</v>
      </c>
      <c r="C327" s="183" t="s">
        <v>521</v>
      </c>
      <c r="D327" s="184" t="s">
        <v>228</v>
      </c>
      <c r="E327" s="185" t="s">
        <v>499</v>
      </c>
      <c r="F327" s="186"/>
      <c r="G327" s="185" t="s">
        <v>499</v>
      </c>
      <c r="H327" s="186"/>
      <c r="I327" s="36"/>
      <c r="K327" s="154"/>
    </row>
    <row r="328" spans="2:11" x14ac:dyDescent="0.25">
      <c r="B328" s="159" t="s">
        <v>522</v>
      </c>
      <c r="C328" s="187" t="s">
        <v>516</v>
      </c>
      <c r="D328" s="184" t="s">
        <v>512</v>
      </c>
      <c r="E328" s="185"/>
      <c r="F328" s="186"/>
      <c r="G328" s="185"/>
      <c r="H328" s="186"/>
      <c r="I328" s="36"/>
      <c r="K328" s="154"/>
    </row>
    <row r="329" spans="2:11" x14ac:dyDescent="0.25">
      <c r="B329" s="159" t="s">
        <v>523</v>
      </c>
      <c r="C329" s="187" t="s">
        <v>524</v>
      </c>
      <c r="D329" s="184" t="s">
        <v>502</v>
      </c>
      <c r="E329" s="185"/>
      <c r="F329" s="186"/>
      <c r="G329" s="185"/>
      <c r="H329" s="186"/>
      <c r="I329" s="36"/>
      <c r="K329" s="154"/>
    </row>
    <row r="330" spans="2:11" x14ac:dyDescent="0.25">
      <c r="B330" s="159" t="s">
        <v>525</v>
      </c>
      <c r="C330" s="187" t="s">
        <v>518</v>
      </c>
      <c r="D330" s="184" t="s">
        <v>519</v>
      </c>
      <c r="E330" s="185"/>
      <c r="F330" s="186"/>
      <c r="G330" s="185"/>
      <c r="H330" s="186"/>
      <c r="I330" s="36"/>
      <c r="K330" s="154"/>
    </row>
    <row r="331" spans="2:11" x14ac:dyDescent="0.25">
      <c r="B331" s="159" t="s">
        <v>526</v>
      </c>
      <c r="C331" s="183" t="s">
        <v>527</v>
      </c>
      <c r="D331" s="184" t="s">
        <v>228</v>
      </c>
      <c r="E331" s="185" t="s">
        <v>499</v>
      </c>
      <c r="F331" s="186"/>
      <c r="G331" s="185" t="s">
        <v>499</v>
      </c>
      <c r="H331" s="186"/>
      <c r="I331" s="36"/>
      <c r="K331" s="154"/>
    </row>
    <row r="332" spans="2:11" x14ac:dyDescent="0.25">
      <c r="B332" s="159" t="s">
        <v>528</v>
      </c>
      <c r="C332" s="187" t="s">
        <v>516</v>
      </c>
      <c r="D332" s="184" t="s">
        <v>512</v>
      </c>
      <c r="E332" s="185"/>
      <c r="F332" s="186"/>
      <c r="G332" s="185"/>
      <c r="H332" s="186"/>
      <c r="I332" s="36"/>
      <c r="K332" s="154"/>
    </row>
    <row r="333" spans="2:11" x14ac:dyDescent="0.25">
      <c r="B333" s="159" t="s">
        <v>529</v>
      </c>
      <c r="C333" s="187" t="s">
        <v>518</v>
      </c>
      <c r="D333" s="184" t="s">
        <v>519</v>
      </c>
      <c r="E333" s="185"/>
      <c r="F333" s="186"/>
      <c r="G333" s="185"/>
      <c r="H333" s="186"/>
      <c r="I333" s="36"/>
      <c r="K333" s="154"/>
    </row>
    <row r="334" spans="2:11" x14ac:dyDescent="0.25">
      <c r="B334" s="159" t="s">
        <v>530</v>
      </c>
      <c r="C334" s="183" t="s">
        <v>531</v>
      </c>
      <c r="D334" s="184" t="s">
        <v>228</v>
      </c>
      <c r="E334" s="185" t="s">
        <v>499</v>
      </c>
      <c r="F334" s="186"/>
      <c r="G334" s="185" t="s">
        <v>499</v>
      </c>
      <c r="H334" s="186"/>
      <c r="I334" s="36"/>
      <c r="K334" s="154"/>
    </row>
    <row r="335" spans="2:11" x14ac:dyDescent="0.25">
      <c r="B335" s="159" t="s">
        <v>532</v>
      </c>
      <c r="C335" s="187" t="s">
        <v>516</v>
      </c>
      <c r="D335" s="184" t="s">
        <v>512</v>
      </c>
      <c r="E335" s="185"/>
      <c r="F335" s="186"/>
      <c r="G335" s="185"/>
      <c r="H335" s="186"/>
      <c r="I335" s="36"/>
      <c r="K335" s="154"/>
    </row>
    <row r="336" spans="2:11" x14ac:dyDescent="0.25">
      <c r="B336" s="159" t="s">
        <v>533</v>
      </c>
      <c r="C336" s="187" t="s">
        <v>524</v>
      </c>
      <c r="D336" s="184" t="s">
        <v>502</v>
      </c>
      <c r="E336" s="185"/>
      <c r="F336" s="186"/>
      <c r="G336" s="185"/>
      <c r="H336" s="186"/>
      <c r="I336" s="36"/>
      <c r="K336" s="154"/>
    </row>
    <row r="337" spans="1:11" x14ac:dyDescent="0.25">
      <c r="B337" s="159" t="s">
        <v>534</v>
      </c>
      <c r="C337" s="187" t="s">
        <v>518</v>
      </c>
      <c r="D337" s="184" t="s">
        <v>519</v>
      </c>
      <c r="E337" s="185"/>
      <c r="F337" s="186"/>
      <c r="G337" s="185"/>
      <c r="H337" s="186"/>
      <c r="I337" s="36"/>
      <c r="K337" s="154"/>
    </row>
    <row r="338" spans="1:11" x14ac:dyDescent="0.25">
      <c r="A338" s="1" t="s">
        <v>7</v>
      </c>
      <c r="B338" s="178" t="s">
        <v>535</v>
      </c>
      <c r="C338" s="179" t="s">
        <v>536</v>
      </c>
      <c r="D338" s="188" t="s">
        <v>228</v>
      </c>
      <c r="E338" s="189" t="s">
        <v>499</v>
      </c>
      <c r="F338" s="190" t="s">
        <v>499</v>
      </c>
      <c r="G338" s="189" t="s">
        <v>499</v>
      </c>
      <c r="H338" s="190"/>
      <c r="I338" s="96"/>
      <c r="K338" s="154"/>
    </row>
    <row r="339" spans="1:11" x14ac:dyDescent="0.25">
      <c r="A339" s="1" t="s">
        <v>7</v>
      </c>
      <c r="B339" s="159" t="s">
        <v>537</v>
      </c>
      <c r="C339" s="160" t="s">
        <v>538</v>
      </c>
      <c r="D339" s="191" t="s">
        <v>512</v>
      </c>
      <c r="E339" s="192">
        <f>E340</f>
        <v>1444.8796850000003</v>
      </c>
      <c r="F339" s="142">
        <f>F340</f>
        <v>735.71779900000001</v>
      </c>
      <c r="G339" s="123">
        <f>F339-E339</f>
        <v>-709.16188600000032</v>
      </c>
      <c r="H339" s="125">
        <f>IF(E339=0,1,IF(F339=0,-1,G339/E339))</f>
        <v>-0.49081033760952919</v>
      </c>
      <c r="I339" s="126"/>
      <c r="K339" s="154"/>
    </row>
    <row r="340" spans="1:11" ht="30" x14ac:dyDescent="0.25">
      <c r="A340" s="1" t="s">
        <v>7</v>
      </c>
      <c r="B340" s="159" t="s">
        <v>539</v>
      </c>
      <c r="C340" s="187" t="s">
        <v>540</v>
      </c>
      <c r="D340" s="184" t="s">
        <v>512</v>
      </c>
      <c r="E340" s="193">
        <v>1444.8796850000003</v>
      </c>
      <c r="F340" s="34">
        <v>735.71779900000001</v>
      </c>
      <c r="G340" s="45">
        <f>F340-E340</f>
        <v>-709.16188600000032</v>
      </c>
      <c r="H340" s="35">
        <f>IF(E340=0,1,IF(F340=0,-1,G340/E340))</f>
        <v>-0.49081033760952919</v>
      </c>
      <c r="I340" s="36"/>
      <c r="K340" s="154"/>
    </row>
    <row r="341" spans="1:11" x14ac:dyDescent="0.25">
      <c r="A341" s="1" t="s">
        <v>7</v>
      </c>
      <c r="B341" s="159" t="s">
        <v>541</v>
      </c>
      <c r="C341" s="194" t="s">
        <v>542</v>
      </c>
      <c r="D341" s="184" t="s">
        <v>512</v>
      </c>
      <c r="E341" s="193"/>
      <c r="F341" s="34"/>
      <c r="G341" s="45"/>
      <c r="H341" s="186"/>
      <c r="I341" s="36"/>
      <c r="K341" s="154"/>
    </row>
    <row r="342" spans="1:11" x14ac:dyDescent="0.25">
      <c r="A342" s="1" t="s">
        <v>7</v>
      </c>
      <c r="B342" s="159" t="s">
        <v>543</v>
      </c>
      <c r="C342" s="195" t="s">
        <v>544</v>
      </c>
      <c r="D342" s="191" t="s">
        <v>512</v>
      </c>
      <c r="E342" s="123">
        <v>1444.8796850000003</v>
      </c>
      <c r="F342" s="142">
        <v>735.71779900000001</v>
      </c>
      <c r="G342" s="123">
        <f>F342-E342</f>
        <v>-709.16188600000032</v>
      </c>
      <c r="H342" s="125">
        <f>IF(E342=0,1,IF(F342=0,-1,G342/E342))</f>
        <v>-0.49081033760952919</v>
      </c>
      <c r="I342" s="126"/>
      <c r="K342" s="154"/>
    </row>
    <row r="343" spans="1:11" x14ac:dyDescent="0.25">
      <c r="A343" s="1" t="s">
        <v>7</v>
      </c>
      <c r="B343" s="159" t="s">
        <v>545</v>
      </c>
      <c r="C343" s="160" t="s">
        <v>546</v>
      </c>
      <c r="D343" s="191" t="s">
        <v>512</v>
      </c>
      <c r="E343" s="123">
        <v>132.155553</v>
      </c>
      <c r="F343" s="142">
        <v>21.746662999999998</v>
      </c>
      <c r="G343" s="123">
        <f>F343-E343</f>
        <v>-110.40889</v>
      </c>
      <c r="H343" s="125">
        <f>IF(E343=0,1,IF(F343=0,-1,G343/E343))</f>
        <v>-0.83544646814803158</v>
      </c>
      <c r="I343" s="126"/>
      <c r="K343" s="154"/>
    </row>
    <row r="344" spans="1:11" x14ac:dyDescent="0.25">
      <c r="A344" s="1" t="s">
        <v>7</v>
      </c>
      <c r="B344" s="159" t="s">
        <v>547</v>
      </c>
      <c r="C344" s="160" t="s">
        <v>548</v>
      </c>
      <c r="D344" s="191" t="s">
        <v>502</v>
      </c>
      <c r="E344" s="123">
        <v>224.23264599999999</v>
      </c>
      <c r="F344" s="142">
        <v>186.75700000000001</v>
      </c>
      <c r="G344" s="123">
        <f>F344-E344</f>
        <v>-37.475645999999983</v>
      </c>
      <c r="H344" s="125">
        <f>IF(E344=0,1,IF(F344=0,-1,G344/E344))</f>
        <v>-0.16712841180137519</v>
      </c>
      <c r="I344" s="126"/>
      <c r="K344" s="154"/>
    </row>
    <row r="345" spans="1:11" ht="30" x14ac:dyDescent="0.25">
      <c r="A345" s="1" t="s">
        <v>7</v>
      </c>
      <c r="B345" s="159" t="s">
        <v>549</v>
      </c>
      <c r="C345" s="187" t="s">
        <v>550</v>
      </c>
      <c r="D345" s="184" t="s">
        <v>502</v>
      </c>
      <c r="E345" s="193"/>
      <c r="F345" s="34"/>
      <c r="G345" s="45"/>
      <c r="H345" s="186"/>
      <c r="I345" s="36"/>
      <c r="K345" s="154"/>
    </row>
    <row r="346" spans="1:11" x14ac:dyDescent="0.25">
      <c r="A346" s="1" t="s">
        <v>7</v>
      </c>
      <c r="B346" s="159" t="s">
        <v>551</v>
      </c>
      <c r="C346" s="196" t="s">
        <v>542</v>
      </c>
      <c r="D346" s="184" t="s">
        <v>502</v>
      </c>
      <c r="E346" s="193"/>
      <c r="F346" s="34"/>
      <c r="G346" s="45"/>
      <c r="H346" s="186"/>
      <c r="I346" s="36"/>
      <c r="K346" s="154"/>
    </row>
    <row r="347" spans="1:11" x14ac:dyDescent="0.25">
      <c r="A347" s="1" t="s">
        <v>7</v>
      </c>
      <c r="B347" s="159" t="s">
        <v>552</v>
      </c>
      <c r="C347" s="172" t="s">
        <v>544</v>
      </c>
      <c r="D347" s="197" t="s">
        <v>502</v>
      </c>
      <c r="E347" s="123">
        <v>224.23264599999999</v>
      </c>
      <c r="F347" s="142">
        <v>186.75700000000001</v>
      </c>
      <c r="G347" s="123">
        <f>F347-E347</f>
        <v>-37.475645999999983</v>
      </c>
      <c r="H347" s="125">
        <f>IF(E347=0,1,IF(F347=0,-1,G347/E347))</f>
        <v>-0.16712841180137519</v>
      </c>
      <c r="I347" s="126"/>
      <c r="K347" s="154"/>
    </row>
    <row r="348" spans="1:11" x14ac:dyDescent="0.25">
      <c r="A348" s="1" t="s">
        <v>7</v>
      </c>
      <c r="B348" s="159" t="s">
        <v>553</v>
      </c>
      <c r="C348" s="160" t="s">
        <v>554</v>
      </c>
      <c r="D348" s="197" t="s">
        <v>555</v>
      </c>
      <c r="E348" s="123">
        <v>25126.728599999999</v>
      </c>
      <c r="F348" s="142">
        <v>24570</v>
      </c>
      <c r="G348" s="123">
        <f>F348-E348</f>
        <v>-556.72859999999855</v>
      </c>
      <c r="H348" s="125">
        <f>IF(E348=0,1,IF(F348=0,-1,G348/E348))</f>
        <v>-2.21568278490499E-2</v>
      </c>
      <c r="I348" s="126"/>
      <c r="K348" s="154"/>
    </row>
    <row r="349" spans="1:11" ht="30" x14ac:dyDescent="0.25">
      <c r="A349" s="1" t="s">
        <v>7</v>
      </c>
      <c r="B349" s="159" t="s">
        <v>556</v>
      </c>
      <c r="C349" s="160" t="s">
        <v>557</v>
      </c>
      <c r="D349" s="197" t="s">
        <v>21</v>
      </c>
      <c r="E349" s="123">
        <f>E28-E62-E63-E56</f>
        <v>1007.0127454296572</v>
      </c>
      <c r="F349" s="142">
        <f>F28-F56</f>
        <v>607.13680906000013</v>
      </c>
      <c r="G349" s="123">
        <f>F349-E349</f>
        <v>-399.8759363696571</v>
      </c>
      <c r="H349" s="125">
        <f>IF(E349=0,1,IF(F349=0,-1,G349/E349))</f>
        <v>-0.39709123661492884</v>
      </c>
      <c r="I349" s="126"/>
      <c r="K349" s="154"/>
    </row>
    <row r="350" spans="1:11" x14ac:dyDescent="0.25">
      <c r="B350" s="198" t="s">
        <v>558</v>
      </c>
      <c r="C350" s="199" t="s">
        <v>559</v>
      </c>
      <c r="D350" s="200" t="s">
        <v>228</v>
      </c>
      <c r="E350" s="201" t="s">
        <v>560</v>
      </c>
      <c r="F350" s="202" t="s">
        <v>499</v>
      </c>
      <c r="G350" s="201" t="s">
        <v>499</v>
      </c>
      <c r="H350" s="202"/>
      <c r="I350" s="54"/>
      <c r="K350" s="154"/>
    </row>
    <row r="351" spans="1:11" x14ac:dyDescent="0.25">
      <c r="B351" s="159" t="s">
        <v>561</v>
      </c>
      <c r="C351" s="183" t="s">
        <v>562</v>
      </c>
      <c r="D351" s="184" t="s">
        <v>512</v>
      </c>
      <c r="E351" s="185"/>
      <c r="F351" s="186"/>
      <c r="G351" s="185"/>
      <c r="H351" s="186"/>
      <c r="I351" s="36"/>
      <c r="K351" s="154"/>
    </row>
    <row r="352" spans="1:11" x14ac:dyDescent="0.25">
      <c r="B352" s="159" t="s">
        <v>563</v>
      </c>
      <c r="C352" s="183" t="s">
        <v>564</v>
      </c>
      <c r="D352" s="184" t="s">
        <v>505</v>
      </c>
      <c r="E352" s="185"/>
      <c r="F352" s="186"/>
      <c r="G352" s="185"/>
      <c r="H352" s="186"/>
      <c r="I352" s="36"/>
      <c r="K352" s="154"/>
    </row>
    <row r="353" spans="1:12" ht="45" x14ac:dyDescent="0.25">
      <c r="B353" s="159" t="s">
        <v>565</v>
      </c>
      <c r="C353" s="183" t="s">
        <v>566</v>
      </c>
      <c r="D353" s="184" t="s">
        <v>21</v>
      </c>
      <c r="E353" s="185"/>
      <c r="F353" s="186"/>
      <c r="G353" s="185"/>
      <c r="H353" s="186"/>
      <c r="I353" s="36"/>
      <c r="K353" s="154"/>
    </row>
    <row r="354" spans="1:12" ht="30" x14ac:dyDescent="0.25">
      <c r="B354" s="159" t="s">
        <v>567</v>
      </c>
      <c r="C354" s="183" t="s">
        <v>568</v>
      </c>
      <c r="D354" s="184" t="s">
        <v>21</v>
      </c>
      <c r="E354" s="185"/>
      <c r="F354" s="186"/>
      <c r="G354" s="185"/>
      <c r="H354" s="186"/>
      <c r="I354" s="36"/>
      <c r="K354" s="154"/>
    </row>
    <row r="355" spans="1:12" x14ac:dyDescent="0.25">
      <c r="B355" s="159" t="s">
        <v>569</v>
      </c>
      <c r="C355" s="183" t="s">
        <v>570</v>
      </c>
      <c r="D355" s="203" t="s">
        <v>228</v>
      </c>
      <c r="E355" s="185" t="s">
        <v>560</v>
      </c>
      <c r="F355" s="186"/>
      <c r="G355" s="185" t="s">
        <v>499</v>
      </c>
      <c r="H355" s="186"/>
      <c r="I355" s="36"/>
      <c r="K355" s="154"/>
    </row>
    <row r="356" spans="1:12" ht="18" customHeight="1" x14ac:dyDescent="0.25">
      <c r="B356" s="159" t="s">
        <v>571</v>
      </c>
      <c r="C356" s="183" t="s">
        <v>572</v>
      </c>
      <c r="D356" s="184" t="s">
        <v>502</v>
      </c>
      <c r="E356" s="185"/>
      <c r="F356" s="186"/>
      <c r="G356" s="185"/>
      <c r="H356" s="186"/>
      <c r="I356" s="36"/>
      <c r="K356" s="154"/>
    </row>
    <row r="357" spans="1:12" ht="45" x14ac:dyDescent="0.25">
      <c r="B357" s="159" t="s">
        <v>573</v>
      </c>
      <c r="C357" s="187" t="s">
        <v>574</v>
      </c>
      <c r="D357" s="184" t="s">
        <v>502</v>
      </c>
      <c r="E357" s="185"/>
      <c r="F357" s="186"/>
      <c r="G357" s="185"/>
      <c r="H357" s="186"/>
      <c r="I357" s="36"/>
      <c r="K357" s="154"/>
      <c r="L357" s="204"/>
    </row>
    <row r="358" spans="1:12" ht="45" x14ac:dyDescent="0.25">
      <c r="B358" s="159" t="s">
        <v>575</v>
      </c>
      <c r="C358" s="187" t="s">
        <v>576</v>
      </c>
      <c r="D358" s="184" t="s">
        <v>502</v>
      </c>
      <c r="E358" s="185"/>
      <c r="F358" s="186"/>
      <c r="G358" s="185"/>
      <c r="H358" s="186"/>
      <c r="I358" s="36"/>
      <c r="K358" s="154"/>
    </row>
    <row r="359" spans="1:12" ht="30" x14ac:dyDescent="0.25">
      <c r="B359" s="159" t="s">
        <v>577</v>
      </c>
      <c r="C359" s="187" t="s">
        <v>578</v>
      </c>
      <c r="D359" s="184" t="s">
        <v>502</v>
      </c>
      <c r="E359" s="185"/>
      <c r="F359" s="186"/>
      <c r="G359" s="185"/>
      <c r="H359" s="186"/>
      <c r="I359" s="36"/>
      <c r="K359" s="154"/>
    </row>
    <row r="360" spans="1:12" x14ac:dyDescent="0.25">
      <c r="B360" s="159" t="s">
        <v>579</v>
      </c>
      <c r="C360" s="183" t="s">
        <v>580</v>
      </c>
      <c r="D360" s="184" t="s">
        <v>512</v>
      </c>
      <c r="E360" s="185"/>
      <c r="F360" s="186"/>
      <c r="G360" s="185"/>
      <c r="H360" s="186"/>
      <c r="I360" s="36"/>
      <c r="K360" s="154"/>
    </row>
    <row r="361" spans="1:12" ht="30" x14ac:dyDescent="0.25">
      <c r="B361" s="159" t="s">
        <v>581</v>
      </c>
      <c r="C361" s="187" t="s">
        <v>582</v>
      </c>
      <c r="D361" s="184" t="s">
        <v>512</v>
      </c>
      <c r="E361" s="185"/>
      <c r="F361" s="186"/>
      <c r="G361" s="185"/>
      <c r="H361" s="186"/>
      <c r="I361" s="36"/>
      <c r="K361" s="154"/>
    </row>
    <row r="362" spans="1:12" x14ac:dyDescent="0.25">
      <c r="B362" s="159" t="s">
        <v>583</v>
      </c>
      <c r="C362" s="187" t="s">
        <v>584</v>
      </c>
      <c r="D362" s="184" t="s">
        <v>512</v>
      </c>
      <c r="E362" s="185"/>
      <c r="F362" s="186"/>
      <c r="G362" s="185"/>
      <c r="H362" s="186"/>
      <c r="I362" s="36"/>
      <c r="K362" s="154"/>
    </row>
    <row r="363" spans="1:12" ht="30" x14ac:dyDescent="0.25">
      <c r="B363" s="159" t="s">
        <v>585</v>
      </c>
      <c r="C363" s="183" t="s">
        <v>586</v>
      </c>
      <c r="D363" s="184" t="s">
        <v>21</v>
      </c>
      <c r="E363" s="185"/>
      <c r="F363" s="186"/>
      <c r="G363" s="185"/>
      <c r="H363" s="186"/>
      <c r="I363" s="36"/>
      <c r="K363" s="154"/>
    </row>
    <row r="364" spans="1:12" x14ac:dyDescent="0.25">
      <c r="B364" s="159" t="s">
        <v>587</v>
      </c>
      <c r="C364" s="187" t="s">
        <v>588</v>
      </c>
      <c r="D364" s="184" t="s">
        <v>21</v>
      </c>
      <c r="E364" s="185"/>
      <c r="F364" s="186"/>
      <c r="G364" s="185"/>
      <c r="H364" s="205"/>
      <c r="I364" s="75"/>
      <c r="K364" s="154"/>
    </row>
    <row r="365" spans="1:12" x14ac:dyDescent="0.25">
      <c r="B365" s="159" t="s">
        <v>589</v>
      </c>
      <c r="C365" s="187" t="s">
        <v>47</v>
      </c>
      <c r="D365" s="184" t="s">
        <v>21</v>
      </c>
      <c r="E365" s="185"/>
      <c r="F365" s="186"/>
      <c r="G365" s="185"/>
      <c r="H365" s="205"/>
      <c r="I365" s="75"/>
      <c r="K365" s="154"/>
    </row>
    <row r="366" spans="1:12" ht="15.75" thickBot="1" x14ac:dyDescent="0.3">
      <c r="A366" s="1" t="s">
        <v>7</v>
      </c>
      <c r="B366" s="206" t="s">
        <v>590</v>
      </c>
      <c r="C366" s="207" t="s">
        <v>591</v>
      </c>
      <c r="D366" s="208" t="s">
        <v>592</v>
      </c>
      <c r="E366" s="51">
        <v>755</v>
      </c>
      <c r="F366" s="209">
        <v>747.18333333333339</v>
      </c>
      <c r="G366" s="123">
        <f>F366-E366</f>
        <v>-7.816666666666606</v>
      </c>
      <c r="H366" s="125">
        <f>IF(E366=0,1,IF(F366=0,-1,G366/E366))</f>
        <v>-1.0353200883002128E-2</v>
      </c>
      <c r="I366" s="210"/>
      <c r="K366" s="154"/>
    </row>
    <row r="367" spans="1:12" x14ac:dyDescent="0.25">
      <c r="B367" s="283" t="s">
        <v>593</v>
      </c>
      <c r="C367" s="284"/>
      <c r="D367" s="284"/>
      <c r="E367" s="284"/>
      <c r="F367" s="284"/>
      <c r="G367" s="284"/>
      <c r="H367" s="284"/>
      <c r="I367" s="285"/>
      <c r="K367" s="154"/>
    </row>
    <row r="368" spans="1:12" ht="10.5" customHeight="1" thickBot="1" x14ac:dyDescent="0.3">
      <c r="B368" s="286"/>
      <c r="C368" s="287"/>
      <c r="D368" s="287"/>
      <c r="E368" s="287"/>
      <c r="F368" s="287"/>
      <c r="G368" s="287"/>
      <c r="H368" s="287"/>
      <c r="I368" s="288"/>
      <c r="K368" s="154"/>
    </row>
    <row r="369" spans="1:11" ht="69.75" customHeight="1" x14ac:dyDescent="0.25">
      <c r="B369" s="289" t="s">
        <v>8</v>
      </c>
      <c r="C369" s="291" t="s">
        <v>9</v>
      </c>
      <c r="D369" s="293" t="s">
        <v>10</v>
      </c>
      <c r="E369" s="295" t="s">
        <v>594</v>
      </c>
      <c r="F369" s="296"/>
      <c r="G369" s="295" t="s">
        <v>12</v>
      </c>
      <c r="H369" s="296"/>
      <c r="I369" s="211"/>
      <c r="K369" s="154"/>
    </row>
    <row r="370" spans="1:11" ht="30" x14ac:dyDescent="0.25">
      <c r="B370" s="290"/>
      <c r="C370" s="292"/>
      <c r="D370" s="294"/>
      <c r="E370" s="8" t="s">
        <v>14</v>
      </c>
      <c r="F370" s="9" t="s">
        <v>595</v>
      </c>
      <c r="G370" s="8" t="s">
        <v>16</v>
      </c>
      <c r="H370" s="9" t="s">
        <v>17</v>
      </c>
      <c r="I370" s="212"/>
      <c r="K370" s="154"/>
    </row>
    <row r="371" spans="1:11" ht="15.75" thickBot="1" x14ac:dyDescent="0.3">
      <c r="B371" s="11">
        <v>1</v>
      </c>
      <c r="C371" s="12">
        <v>2</v>
      </c>
      <c r="D371" s="13">
        <v>3</v>
      </c>
      <c r="E371" s="14">
        <v>4</v>
      </c>
      <c r="F371" s="15">
        <v>5</v>
      </c>
      <c r="G371" s="16">
        <v>6</v>
      </c>
      <c r="H371" s="15">
        <v>7</v>
      </c>
      <c r="I371" s="17"/>
      <c r="K371" s="154"/>
    </row>
    <row r="372" spans="1:11" ht="30.75" customHeight="1" x14ac:dyDescent="0.25">
      <c r="A372" s="1" t="s">
        <v>7</v>
      </c>
      <c r="B372" s="269" t="s">
        <v>596</v>
      </c>
      <c r="C372" s="270"/>
      <c r="D372" s="213" t="s">
        <v>21</v>
      </c>
      <c r="E372" s="214"/>
      <c r="F372" s="215"/>
      <c r="G372" s="214"/>
      <c r="H372" s="216"/>
      <c r="I372" s="217"/>
      <c r="J372" s="218"/>
      <c r="K372" s="154"/>
    </row>
    <row r="373" spans="1:11" x14ac:dyDescent="0.25">
      <c r="A373" s="1" t="s">
        <v>7</v>
      </c>
      <c r="B373" s="198" t="s">
        <v>19</v>
      </c>
      <c r="C373" s="219" t="s">
        <v>597</v>
      </c>
      <c r="D373" s="132" t="s">
        <v>21</v>
      </c>
      <c r="E373" s="51">
        <f>E374+E398+E426+E427</f>
        <v>175.86935683999999</v>
      </c>
      <c r="F373" s="220">
        <f>F374+F398+F426+F427</f>
        <v>28.3926315</v>
      </c>
      <c r="G373" s="51">
        <f>F373-E373</f>
        <v>-147.47672534</v>
      </c>
      <c r="H373" s="53">
        <f>IF(E373=0,1,IF(F373=0,-1,G373/E373))</f>
        <v>-0.83855839351348371</v>
      </c>
      <c r="I373" s="221"/>
      <c r="K373" s="154"/>
    </row>
    <row r="374" spans="1:11" x14ac:dyDescent="0.25">
      <c r="A374" s="1" t="s">
        <v>7</v>
      </c>
      <c r="B374" s="198" t="s">
        <v>22</v>
      </c>
      <c r="C374" s="199" t="s">
        <v>598</v>
      </c>
      <c r="D374" s="132" t="s">
        <v>21</v>
      </c>
      <c r="E374" s="51">
        <f>E375+E393+E397</f>
        <v>46.093701799999998</v>
      </c>
      <c r="F374" s="220">
        <f>F375+F393+F397</f>
        <v>0</v>
      </c>
      <c r="G374" s="222"/>
      <c r="H374" s="53"/>
      <c r="I374" s="221"/>
      <c r="K374" s="154"/>
    </row>
    <row r="375" spans="1:11" ht="30" x14ac:dyDescent="0.25">
      <c r="A375" s="1" t="s">
        <v>7</v>
      </c>
      <c r="B375" s="159" t="s">
        <v>24</v>
      </c>
      <c r="C375" s="187" t="s">
        <v>599</v>
      </c>
      <c r="D375" s="139" t="s">
        <v>21</v>
      </c>
      <c r="E375" s="223">
        <f>E381</f>
        <v>46.093701799999998</v>
      </c>
      <c r="F375" s="224"/>
      <c r="G375" s="223"/>
      <c r="H375" s="35"/>
      <c r="I375" s="225"/>
      <c r="K375" s="154"/>
    </row>
    <row r="376" spans="1:11" x14ac:dyDescent="0.25">
      <c r="B376" s="159" t="s">
        <v>600</v>
      </c>
      <c r="C376" s="226" t="s">
        <v>601</v>
      </c>
      <c r="D376" s="139" t="s">
        <v>21</v>
      </c>
      <c r="E376" s="227"/>
      <c r="F376" s="34"/>
      <c r="G376" s="223"/>
      <c r="H376" s="224"/>
      <c r="I376" s="225"/>
      <c r="K376" s="154"/>
    </row>
    <row r="377" spans="1:11" ht="30" x14ac:dyDescent="0.25">
      <c r="B377" s="159" t="s">
        <v>602</v>
      </c>
      <c r="C377" s="228" t="s">
        <v>25</v>
      </c>
      <c r="D377" s="139" t="s">
        <v>21</v>
      </c>
      <c r="E377" s="227"/>
      <c r="F377" s="34"/>
      <c r="G377" s="223"/>
      <c r="H377" s="224"/>
      <c r="I377" s="225"/>
      <c r="K377" s="154"/>
    </row>
    <row r="378" spans="1:11" ht="30" x14ac:dyDescent="0.25">
      <c r="B378" s="159" t="s">
        <v>603</v>
      </c>
      <c r="C378" s="228" t="s">
        <v>27</v>
      </c>
      <c r="D378" s="139" t="s">
        <v>21</v>
      </c>
      <c r="E378" s="227"/>
      <c r="F378" s="34"/>
      <c r="G378" s="223"/>
      <c r="H378" s="224"/>
      <c r="I378" s="225"/>
      <c r="K378" s="154"/>
    </row>
    <row r="379" spans="1:11" ht="30" x14ac:dyDescent="0.25">
      <c r="B379" s="159" t="s">
        <v>604</v>
      </c>
      <c r="C379" s="228" t="s">
        <v>29</v>
      </c>
      <c r="D379" s="139" t="s">
        <v>21</v>
      </c>
      <c r="E379" s="227"/>
      <c r="F379" s="34"/>
      <c r="G379" s="223"/>
      <c r="H379" s="224"/>
      <c r="I379" s="225"/>
      <c r="K379" s="154"/>
    </row>
    <row r="380" spans="1:11" x14ac:dyDescent="0.25">
      <c r="B380" s="159" t="s">
        <v>605</v>
      </c>
      <c r="C380" s="226" t="s">
        <v>606</v>
      </c>
      <c r="D380" s="139" t="s">
        <v>21</v>
      </c>
      <c r="E380" s="227"/>
      <c r="F380" s="34"/>
      <c r="G380" s="223"/>
      <c r="H380" s="224"/>
      <c r="I380" s="225"/>
      <c r="K380" s="154"/>
    </row>
    <row r="381" spans="1:11" x14ac:dyDescent="0.25">
      <c r="A381" s="1" t="s">
        <v>7</v>
      </c>
      <c r="B381" s="159" t="s">
        <v>607</v>
      </c>
      <c r="C381" s="165" t="s">
        <v>608</v>
      </c>
      <c r="D381" s="122" t="s">
        <v>21</v>
      </c>
      <c r="E381" s="229">
        <v>46.093701799999998</v>
      </c>
      <c r="F381" s="230"/>
      <c r="G381" s="229"/>
      <c r="H381" s="125"/>
      <c r="I381" s="231"/>
      <c r="K381" s="154"/>
    </row>
    <row r="382" spans="1:11" x14ac:dyDescent="0.25">
      <c r="B382" s="159" t="s">
        <v>609</v>
      </c>
      <c r="C382" s="226" t="s">
        <v>610</v>
      </c>
      <c r="D382" s="139" t="s">
        <v>21</v>
      </c>
      <c r="E382" s="227"/>
      <c r="F382" s="34"/>
      <c r="G382" s="223"/>
      <c r="H382" s="224"/>
      <c r="I382" s="225"/>
      <c r="K382" s="154"/>
    </row>
    <row r="383" spans="1:11" x14ac:dyDescent="0.25">
      <c r="A383" s="1" t="s">
        <v>7</v>
      </c>
      <c r="B383" s="159" t="s">
        <v>611</v>
      </c>
      <c r="C383" s="165" t="s">
        <v>612</v>
      </c>
      <c r="D383" s="122" t="s">
        <v>21</v>
      </c>
      <c r="E383" s="232"/>
      <c r="F383" s="230"/>
      <c r="G383" s="229"/>
      <c r="H383" s="125"/>
      <c r="I383" s="231"/>
      <c r="K383" s="154"/>
    </row>
    <row r="384" spans="1:11" ht="30" x14ac:dyDescent="0.25">
      <c r="B384" s="159" t="s">
        <v>613</v>
      </c>
      <c r="C384" s="228" t="s">
        <v>614</v>
      </c>
      <c r="D384" s="139" t="s">
        <v>21</v>
      </c>
      <c r="E384" s="223"/>
      <c r="F384" s="34"/>
      <c r="G384" s="223"/>
      <c r="H384" s="224"/>
      <c r="I384" s="225"/>
      <c r="K384" s="154"/>
    </row>
    <row r="385" spans="1:11" x14ac:dyDescent="0.25">
      <c r="A385" s="1" t="s">
        <v>7</v>
      </c>
      <c r="B385" s="159" t="s">
        <v>615</v>
      </c>
      <c r="C385" s="233" t="s">
        <v>616</v>
      </c>
      <c r="D385" s="139" t="s">
        <v>21</v>
      </c>
      <c r="E385" s="223"/>
      <c r="F385" s="34"/>
      <c r="G385" s="223"/>
      <c r="H385" s="224"/>
      <c r="I385" s="225"/>
      <c r="K385" s="154"/>
    </row>
    <row r="386" spans="1:11" x14ac:dyDescent="0.25">
      <c r="A386" s="1" t="s">
        <v>7</v>
      </c>
      <c r="B386" s="159" t="s">
        <v>617</v>
      </c>
      <c r="C386" s="234" t="s">
        <v>618</v>
      </c>
      <c r="D386" s="122" t="s">
        <v>21</v>
      </c>
      <c r="E386" s="229"/>
      <c r="F386" s="230"/>
      <c r="G386" s="229"/>
      <c r="H386" s="230"/>
      <c r="I386" s="231"/>
      <c r="K386" s="154"/>
    </row>
    <row r="387" spans="1:11" x14ac:dyDescent="0.25">
      <c r="A387" s="1" t="s">
        <v>7</v>
      </c>
      <c r="B387" s="159" t="s">
        <v>619</v>
      </c>
      <c r="C387" s="235" t="s">
        <v>616</v>
      </c>
      <c r="D387" s="122" t="s">
        <v>21</v>
      </c>
      <c r="E387" s="229"/>
      <c r="F387" s="230"/>
      <c r="G387" s="229"/>
      <c r="H387" s="230"/>
      <c r="I387" s="231"/>
      <c r="K387" s="154"/>
    </row>
    <row r="388" spans="1:11" x14ac:dyDescent="0.25">
      <c r="B388" s="159" t="s">
        <v>620</v>
      </c>
      <c r="C388" s="226" t="s">
        <v>621</v>
      </c>
      <c r="D388" s="139" t="s">
        <v>21</v>
      </c>
      <c r="E388" s="223"/>
      <c r="F388" s="34"/>
      <c r="G388" s="223"/>
      <c r="H388" s="224"/>
      <c r="I388" s="225"/>
      <c r="K388" s="154"/>
    </row>
    <row r="389" spans="1:11" x14ac:dyDescent="0.25">
      <c r="B389" s="159" t="s">
        <v>622</v>
      </c>
      <c r="C389" s="226" t="s">
        <v>426</v>
      </c>
      <c r="D389" s="139" t="s">
        <v>21</v>
      </c>
      <c r="E389" s="223"/>
      <c r="F389" s="34"/>
      <c r="G389" s="223"/>
      <c r="H389" s="224"/>
      <c r="I389" s="225"/>
      <c r="K389" s="154"/>
    </row>
    <row r="390" spans="1:11" ht="30" x14ac:dyDescent="0.25">
      <c r="B390" s="159" t="s">
        <v>623</v>
      </c>
      <c r="C390" s="226" t="s">
        <v>624</v>
      </c>
      <c r="D390" s="139" t="s">
        <v>21</v>
      </c>
      <c r="E390" s="223"/>
      <c r="F390" s="34"/>
      <c r="G390" s="223"/>
      <c r="H390" s="224"/>
      <c r="I390" s="225"/>
      <c r="K390" s="154"/>
    </row>
    <row r="391" spans="1:11" ht="18" customHeight="1" x14ac:dyDescent="0.25">
      <c r="B391" s="159" t="s">
        <v>625</v>
      </c>
      <c r="C391" s="228" t="s">
        <v>45</v>
      </c>
      <c r="D391" s="139" t="s">
        <v>21</v>
      </c>
      <c r="E391" s="223"/>
      <c r="F391" s="34"/>
      <c r="G391" s="223"/>
      <c r="H391" s="224"/>
      <c r="I391" s="225"/>
      <c r="K391" s="154"/>
    </row>
    <row r="392" spans="1:11" ht="18" customHeight="1" x14ac:dyDescent="0.25">
      <c r="B392" s="159" t="s">
        <v>626</v>
      </c>
      <c r="C392" s="236" t="s">
        <v>47</v>
      </c>
      <c r="D392" s="139" t="s">
        <v>21</v>
      </c>
      <c r="E392" s="223"/>
      <c r="F392" s="34"/>
      <c r="G392" s="223"/>
      <c r="H392" s="224"/>
      <c r="I392" s="225"/>
      <c r="K392" s="154"/>
    </row>
    <row r="393" spans="1:11" ht="30" x14ac:dyDescent="0.25">
      <c r="B393" s="159" t="s">
        <v>26</v>
      </c>
      <c r="C393" s="187" t="s">
        <v>627</v>
      </c>
      <c r="D393" s="139" t="s">
        <v>21</v>
      </c>
      <c r="E393" s="223"/>
      <c r="F393" s="34"/>
      <c r="G393" s="223"/>
      <c r="H393" s="224"/>
      <c r="I393" s="225"/>
      <c r="K393" s="154"/>
    </row>
    <row r="394" spans="1:11" ht="30" x14ac:dyDescent="0.25">
      <c r="B394" s="159" t="s">
        <v>628</v>
      </c>
      <c r="C394" s="226" t="s">
        <v>25</v>
      </c>
      <c r="D394" s="139" t="s">
        <v>21</v>
      </c>
      <c r="E394" s="223"/>
      <c r="F394" s="34"/>
      <c r="G394" s="223"/>
      <c r="H394" s="224"/>
      <c r="I394" s="225"/>
      <c r="K394" s="154"/>
    </row>
    <row r="395" spans="1:11" ht="30" x14ac:dyDescent="0.25">
      <c r="B395" s="159" t="s">
        <v>629</v>
      </c>
      <c r="C395" s="226" t="s">
        <v>27</v>
      </c>
      <c r="D395" s="139" t="s">
        <v>21</v>
      </c>
      <c r="E395" s="223"/>
      <c r="F395" s="34"/>
      <c r="G395" s="223"/>
      <c r="H395" s="224"/>
      <c r="I395" s="225"/>
      <c r="K395" s="154"/>
    </row>
    <row r="396" spans="1:11" ht="30" x14ac:dyDescent="0.25">
      <c r="B396" s="159" t="s">
        <v>630</v>
      </c>
      <c r="C396" s="226" t="s">
        <v>29</v>
      </c>
      <c r="D396" s="139" t="s">
        <v>21</v>
      </c>
      <c r="E396" s="223"/>
      <c r="F396" s="34"/>
      <c r="G396" s="223"/>
      <c r="H396" s="224"/>
      <c r="I396" s="225"/>
      <c r="K396" s="154"/>
    </row>
    <row r="397" spans="1:11" x14ac:dyDescent="0.25">
      <c r="A397" s="1" t="s">
        <v>7</v>
      </c>
      <c r="B397" s="159" t="s">
        <v>28</v>
      </c>
      <c r="C397" s="164" t="s">
        <v>631</v>
      </c>
      <c r="D397" s="122" t="s">
        <v>21</v>
      </c>
      <c r="E397" s="229"/>
      <c r="F397" s="230"/>
      <c r="G397" s="229"/>
      <c r="H397" s="230"/>
      <c r="I397" s="231"/>
      <c r="K397" s="154"/>
    </row>
    <row r="398" spans="1:11" x14ac:dyDescent="0.25">
      <c r="A398" s="1" t="s">
        <v>7</v>
      </c>
      <c r="B398" s="159" t="s">
        <v>30</v>
      </c>
      <c r="C398" s="160" t="s">
        <v>632</v>
      </c>
      <c r="D398" s="122" t="s">
        <v>21</v>
      </c>
      <c r="E398" s="229">
        <v>129.77565504</v>
      </c>
      <c r="F398" s="237">
        <f>'[2]приложение 8 2 кв.'!$D$26</f>
        <v>28.3926315</v>
      </c>
      <c r="G398" s="123">
        <f>F398-E398</f>
        <v>-101.38302354000001</v>
      </c>
      <c r="H398" s="125">
        <f>IF(E398=0,1,IF(F398=0,-1,G398/E398))</f>
        <v>-0.78121758282592602</v>
      </c>
      <c r="I398" s="231"/>
      <c r="K398" s="154"/>
    </row>
    <row r="399" spans="1:11" x14ac:dyDescent="0.25">
      <c r="A399" s="1" t="s">
        <v>7</v>
      </c>
      <c r="B399" s="159" t="s">
        <v>633</v>
      </c>
      <c r="C399" s="238" t="s">
        <v>634</v>
      </c>
      <c r="D399" s="122" t="s">
        <v>21</v>
      </c>
      <c r="E399" s="229">
        <v>129.77565504</v>
      </c>
      <c r="F399" s="237">
        <f>'[2]приложение 8 2 кв.'!$D$26</f>
        <v>28.3926315</v>
      </c>
      <c r="G399" s="123">
        <f>F399-E399</f>
        <v>-101.38302354000001</v>
      </c>
      <c r="H399" s="125">
        <f>IF(E399=0,1,IF(F399=0,-1,G399/E399))</f>
        <v>-0.78121758282592602</v>
      </c>
      <c r="I399" s="231"/>
      <c r="K399" s="154"/>
    </row>
    <row r="400" spans="1:11" x14ac:dyDescent="0.25">
      <c r="B400" s="159" t="s">
        <v>635</v>
      </c>
      <c r="C400" s="187" t="s">
        <v>636</v>
      </c>
      <c r="D400" s="139" t="s">
        <v>21</v>
      </c>
      <c r="E400" s="223"/>
      <c r="F400" s="34"/>
      <c r="G400" s="223"/>
      <c r="H400" s="224"/>
      <c r="I400" s="225"/>
      <c r="K400" s="154"/>
    </row>
    <row r="401" spans="1:11" ht="30" x14ac:dyDescent="0.25">
      <c r="B401" s="159" t="s">
        <v>637</v>
      </c>
      <c r="C401" s="226" t="s">
        <v>25</v>
      </c>
      <c r="D401" s="139" t="s">
        <v>21</v>
      </c>
      <c r="E401" s="223"/>
      <c r="F401" s="34"/>
      <c r="G401" s="223"/>
      <c r="H401" s="224"/>
      <c r="I401" s="225"/>
      <c r="K401" s="154"/>
    </row>
    <row r="402" spans="1:11" ht="30" x14ac:dyDescent="0.25">
      <c r="B402" s="159" t="s">
        <v>638</v>
      </c>
      <c r="C402" s="226" t="s">
        <v>27</v>
      </c>
      <c r="D402" s="139" t="s">
        <v>21</v>
      </c>
      <c r="E402" s="223"/>
      <c r="F402" s="34"/>
      <c r="G402" s="223"/>
      <c r="H402" s="224"/>
      <c r="I402" s="225"/>
      <c r="K402" s="154"/>
    </row>
    <row r="403" spans="1:11" ht="30" x14ac:dyDescent="0.25">
      <c r="B403" s="159" t="s">
        <v>639</v>
      </c>
      <c r="C403" s="226" t="s">
        <v>29</v>
      </c>
      <c r="D403" s="139" t="s">
        <v>21</v>
      </c>
      <c r="E403" s="223"/>
      <c r="F403" s="34"/>
      <c r="G403" s="223"/>
      <c r="H403" s="224"/>
      <c r="I403" s="225"/>
      <c r="K403" s="154"/>
    </row>
    <row r="404" spans="1:11" x14ac:dyDescent="0.25">
      <c r="B404" s="159" t="s">
        <v>640</v>
      </c>
      <c r="C404" s="187" t="s">
        <v>411</v>
      </c>
      <c r="D404" s="139" t="s">
        <v>21</v>
      </c>
      <c r="E404" s="223"/>
      <c r="F404" s="34"/>
      <c r="G404" s="223"/>
      <c r="H404" s="224"/>
      <c r="I404" s="225"/>
      <c r="K404" s="154"/>
    </row>
    <row r="405" spans="1:11" x14ac:dyDescent="0.25">
      <c r="A405" s="1" t="s">
        <v>7</v>
      </c>
      <c r="B405" s="159" t="s">
        <v>641</v>
      </c>
      <c r="C405" s="164" t="s">
        <v>414</v>
      </c>
      <c r="D405" s="122" t="s">
        <v>21</v>
      </c>
      <c r="E405" s="229">
        <v>129.77565504</v>
      </c>
      <c r="F405" s="142">
        <f>'[2]приложение 8 2 кв.'!$D$26</f>
        <v>28.3926315</v>
      </c>
      <c r="G405" s="123">
        <f>F405-E405</f>
        <v>-101.38302354000001</v>
      </c>
      <c r="H405" s="125">
        <f>IF(E405=0,1,IF(F405=0,-1,G405/E405))</f>
        <v>-0.78121758282592602</v>
      </c>
      <c r="I405" s="231"/>
      <c r="K405" s="154"/>
    </row>
    <row r="406" spans="1:11" x14ac:dyDescent="0.25">
      <c r="B406" s="159" t="s">
        <v>642</v>
      </c>
      <c r="C406" s="187" t="s">
        <v>417</v>
      </c>
      <c r="D406" s="139" t="s">
        <v>21</v>
      </c>
      <c r="E406" s="223"/>
      <c r="F406" s="34"/>
      <c r="G406" s="223"/>
      <c r="H406" s="224"/>
      <c r="I406" s="225"/>
      <c r="K406" s="154"/>
    </row>
    <row r="407" spans="1:11" x14ac:dyDescent="0.25">
      <c r="B407" s="159" t="s">
        <v>643</v>
      </c>
      <c r="C407" s="187" t="s">
        <v>423</v>
      </c>
      <c r="D407" s="139" t="s">
        <v>21</v>
      </c>
      <c r="E407" s="223"/>
      <c r="F407" s="34"/>
      <c r="G407" s="223"/>
      <c r="H407" s="224"/>
      <c r="I407" s="225"/>
      <c r="K407" s="154"/>
    </row>
    <row r="408" spans="1:11" x14ac:dyDescent="0.25">
      <c r="B408" s="159" t="s">
        <v>644</v>
      </c>
      <c r="C408" s="187" t="s">
        <v>426</v>
      </c>
      <c r="D408" s="139" t="s">
        <v>21</v>
      </c>
      <c r="E408" s="223"/>
      <c r="F408" s="34"/>
      <c r="G408" s="223"/>
      <c r="H408" s="224"/>
      <c r="I408" s="225"/>
      <c r="K408" s="154"/>
    </row>
    <row r="409" spans="1:11" ht="30" x14ac:dyDescent="0.25">
      <c r="B409" s="159" t="s">
        <v>645</v>
      </c>
      <c r="C409" s="187" t="s">
        <v>429</v>
      </c>
      <c r="D409" s="139" t="s">
        <v>21</v>
      </c>
      <c r="E409" s="223"/>
      <c r="F409" s="34"/>
      <c r="G409" s="223"/>
      <c r="H409" s="224"/>
      <c r="I409" s="225"/>
      <c r="K409" s="154"/>
    </row>
    <row r="410" spans="1:11" x14ac:dyDescent="0.25">
      <c r="B410" s="159" t="s">
        <v>646</v>
      </c>
      <c r="C410" s="239" t="s">
        <v>45</v>
      </c>
      <c r="D410" s="139" t="s">
        <v>21</v>
      </c>
      <c r="E410" s="223"/>
      <c r="F410" s="34"/>
      <c r="G410" s="223"/>
      <c r="H410" s="224"/>
      <c r="I410" s="225"/>
      <c r="K410" s="154"/>
    </row>
    <row r="411" spans="1:11" x14ac:dyDescent="0.25">
      <c r="B411" s="159" t="s">
        <v>647</v>
      </c>
      <c r="C411" s="194" t="s">
        <v>47</v>
      </c>
      <c r="D411" s="139" t="s">
        <v>21</v>
      </c>
      <c r="E411" s="223"/>
      <c r="F411" s="34"/>
      <c r="G411" s="223"/>
      <c r="H411" s="224"/>
      <c r="I411" s="225"/>
      <c r="K411" s="154"/>
    </row>
    <row r="412" spans="1:11" x14ac:dyDescent="0.25">
      <c r="A412" s="1" t="s">
        <v>7</v>
      </c>
      <c r="B412" s="159" t="s">
        <v>648</v>
      </c>
      <c r="C412" s="238" t="s">
        <v>649</v>
      </c>
      <c r="D412" s="122" t="s">
        <v>21</v>
      </c>
      <c r="E412" s="229"/>
      <c r="F412" s="230"/>
      <c r="G412" s="229"/>
      <c r="H412" s="230"/>
      <c r="I412" s="231"/>
      <c r="K412" s="154"/>
    </row>
    <row r="413" spans="1:11" x14ac:dyDescent="0.25">
      <c r="A413" s="1" t="s">
        <v>7</v>
      </c>
      <c r="B413" s="159" t="s">
        <v>650</v>
      </c>
      <c r="C413" s="238" t="s">
        <v>651</v>
      </c>
      <c r="D413" s="122" t="s">
        <v>21</v>
      </c>
      <c r="E413" s="229"/>
      <c r="F413" s="230"/>
      <c r="G413" s="229"/>
      <c r="H413" s="230"/>
      <c r="I413" s="231"/>
      <c r="K413" s="154"/>
    </row>
    <row r="414" spans="1:11" x14ac:dyDescent="0.25">
      <c r="B414" s="159" t="s">
        <v>652</v>
      </c>
      <c r="C414" s="187" t="s">
        <v>636</v>
      </c>
      <c r="D414" s="139" t="s">
        <v>21</v>
      </c>
      <c r="E414" s="223"/>
      <c r="F414" s="34"/>
      <c r="G414" s="223"/>
      <c r="H414" s="224"/>
      <c r="I414" s="225"/>
      <c r="K414" s="154"/>
    </row>
    <row r="415" spans="1:11" ht="30" x14ac:dyDescent="0.25">
      <c r="B415" s="159" t="s">
        <v>653</v>
      </c>
      <c r="C415" s="226" t="s">
        <v>25</v>
      </c>
      <c r="D415" s="139" t="s">
        <v>21</v>
      </c>
      <c r="E415" s="223"/>
      <c r="F415" s="34"/>
      <c r="G415" s="223"/>
      <c r="H415" s="224"/>
      <c r="I415" s="225"/>
      <c r="K415" s="154"/>
    </row>
    <row r="416" spans="1:11" ht="30" x14ac:dyDescent="0.25">
      <c r="B416" s="159" t="s">
        <v>654</v>
      </c>
      <c r="C416" s="226" t="s">
        <v>27</v>
      </c>
      <c r="D416" s="139" t="s">
        <v>21</v>
      </c>
      <c r="E416" s="223"/>
      <c r="F416" s="34"/>
      <c r="G416" s="223"/>
      <c r="H416" s="224"/>
      <c r="I416" s="225"/>
      <c r="K416" s="154"/>
    </row>
    <row r="417" spans="1:11" ht="30" x14ac:dyDescent="0.25">
      <c r="B417" s="159" t="s">
        <v>655</v>
      </c>
      <c r="C417" s="226" t="s">
        <v>29</v>
      </c>
      <c r="D417" s="139" t="s">
        <v>21</v>
      </c>
      <c r="E417" s="223"/>
      <c r="F417" s="34"/>
      <c r="G417" s="223"/>
      <c r="H417" s="224"/>
      <c r="I417" s="225"/>
      <c r="K417" s="154"/>
    </row>
    <row r="418" spans="1:11" x14ac:dyDescent="0.25">
      <c r="B418" s="159" t="s">
        <v>656</v>
      </c>
      <c r="C418" s="187" t="s">
        <v>411</v>
      </c>
      <c r="D418" s="139" t="s">
        <v>21</v>
      </c>
      <c r="E418" s="223"/>
      <c r="F418" s="34"/>
      <c r="G418" s="223"/>
      <c r="H418" s="224"/>
      <c r="I418" s="225"/>
      <c r="K418" s="154"/>
    </row>
    <row r="419" spans="1:11" x14ac:dyDescent="0.25">
      <c r="A419" s="1" t="s">
        <v>7</v>
      </c>
      <c r="B419" s="159" t="s">
        <v>657</v>
      </c>
      <c r="C419" s="164" t="s">
        <v>414</v>
      </c>
      <c r="D419" s="122" t="s">
        <v>21</v>
      </c>
      <c r="E419" s="229"/>
      <c r="F419" s="230"/>
      <c r="G419" s="229"/>
      <c r="H419" s="230"/>
      <c r="I419" s="231"/>
      <c r="K419" s="154"/>
    </row>
    <row r="420" spans="1:11" x14ac:dyDescent="0.25">
      <c r="B420" s="159" t="s">
        <v>658</v>
      </c>
      <c r="C420" s="187" t="s">
        <v>417</v>
      </c>
      <c r="D420" s="139" t="s">
        <v>21</v>
      </c>
      <c r="E420" s="223"/>
      <c r="F420" s="34"/>
      <c r="G420" s="223"/>
      <c r="H420" s="224"/>
      <c r="I420" s="225"/>
      <c r="K420" s="154"/>
    </row>
    <row r="421" spans="1:11" x14ac:dyDescent="0.25">
      <c r="B421" s="159" t="s">
        <v>659</v>
      </c>
      <c r="C421" s="187" t="s">
        <v>423</v>
      </c>
      <c r="D421" s="139" t="s">
        <v>21</v>
      </c>
      <c r="E421" s="223"/>
      <c r="F421" s="34"/>
      <c r="G421" s="223"/>
      <c r="H421" s="224"/>
      <c r="I421" s="225"/>
      <c r="K421" s="154"/>
    </row>
    <row r="422" spans="1:11" x14ac:dyDescent="0.25">
      <c r="B422" s="159" t="s">
        <v>660</v>
      </c>
      <c r="C422" s="187" t="s">
        <v>426</v>
      </c>
      <c r="D422" s="139" t="s">
        <v>21</v>
      </c>
      <c r="E422" s="223"/>
      <c r="F422" s="34"/>
      <c r="G422" s="223"/>
      <c r="H422" s="224"/>
      <c r="I422" s="225"/>
      <c r="K422" s="154"/>
    </row>
    <row r="423" spans="1:11" ht="30" x14ac:dyDescent="0.25">
      <c r="B423" s="159" t="s">
        <v>661</v>
      </c>
      <c r="C423" s="187" t="s">
        <v>429</v>
      </c>
      <c r="D423" s="139" t="s">
        <v>21</v>
      </c>
      <c r="E423" s="223"/>
      <c r="F423" s="34"/>
      <c r="G423" s="223"/>
      <c r="H423" s="224"/>
      <c r="I423" s="225"/>
      <c r="K423" s="154"/>
    </row>
    <row r="424" spans="1:11" x14ac:dyDescent="0.25">
      <c r="B424" s="159" t="s">
        <v>662</v>
      </c>
      <c r="C424" s="194" t="s">
        <v>45</v>
      </c>
      <c r="D424" s="139" t="s">
        <v>21</v>
      </c>
      <c r="E424" s="223"/>
      <c r="F424" s="34"/>
      <c r="G424" s="223"/>
      <c r="H424" s="224"/>
      <c r="I424" s="225"/>
      <c r="K424" s="154"/>
    </row>
    <row r="425" spans="1:11" x14ac:dyDescent="0.25">
      <c r="B425" s="159" t="s">
        <v>663</v>
      </c>
      <c r="C425" s="194" t="s">
        <v>47</v>
      </c>
      <c r="D425" s="139" t="s">
        <v>21</v>
      </c>
      <c r="E425" s="223"/>
      <c r="F425" s="34"/>
      <c r="G425" s="223"/>
      <c r="H425" s="224"/>
      <c r="I425" s="225"/>
      <c r="K425" s="154"/>
    </row>
    <row r="426" spans="1:11" x14ac:dyDescent="0.25">
      <c r="A426" s="1" t="s">
        <v>7</v>
      </c>
      <c r="B426" s="159" t="s">
        <v>32</v>
      </c>
      <c r="C426" s="160" t="s">
        <v>664</v>
      </c>
      <c r="D426" s="122" t="s">
        <v>21</v>
      </c>
      <c r="E426" s="229"/>
      <c r="F426" s="230"/>
      <c r="G426" s="229"/>
      <c r="H426" s="230"/>
      <c r="I426" s="231"/>
      <c r="K426" s="154"/>
    </row>
    <row r="427" spans="1:11" x14ac:dyDescent="0.25">
      <c r="A427" s="1" t="s">
        <v>7</v>
      </c>
      <c r="B427" s="159" t="s">
        <v>34</v>
      </c>
      <c r="C427" s="160" t="s">
        <v>665</v>
      </c>
      <c r="D427" s="122" t="s">
        <v>21</v>
      </c>
      <c r="E427" s="229"/>
      <c r="F427" s="230"/>
      <c r="G427" s="229"/>
      <c r="H427" s="230"/>
      <c r="I427" s="231"/>
      <c r="K427" s="154"/>
    </row>
    <row r="428" spans="1:11" x14ac:dyDescent="0.25">
      <c r="B428" s="159" t="s">
        <v>666</v>
      </c>
      <c r="C428" s="240" t="s">
        <v>667</v>
      </c>
      <c r="D428" s="139" t="s">
        <v>21</v>
      </c>
      <c r="E428" s="223"/>
      <c r="F428" s="34"/>
      <c r="G428" s="223"/>
      <c r="H428" s="224"/>
      <c r="I428" s="225"/>
      <c r="J428" s="241"/>
      <c r="K428" s="154"/>
    </row>
    <row r="429" spans="1:11" x14ac:dyDescent="0.25">
      <c r="A429" s="1" t="s">
        <v>7</v>
      </c>
      <c r="B429" s="159" t="s">
        <v>668</v>
      </c>
      <c r="C429" s="238" t="s">
        <v>669</v>
      </c>
      <c r="D429" s="122" t="s">
        <v>21</v>
      </c>
      <c r="E429" s="229"/>
      <c r="F429" s="230"/>
      <c r="G429" s="229"/>
      <c r="H429" s="230"/>
      <c r="I429" s="231"/>
      <c r="J429" s="242"/>
      <c r="K429" s="154"/>
    </row>
    <row r="430" spans="1:11" x14ac:dyDescent="0.25">
      <c r="A430" s="1" t="s">
        <v>7</v>
      </c>
      <c r="B430" s="198" t="s">
        <v>50</v>
      </c>
      <c r="C430" s="219" t="s">
        <v>670</v>
      </c>
      <c r="D430" s="132" t="s">
        <v>21</v>
      </c>
      <c r="E430" s="222">
        <v>0</v>
      </c>
      <c r="F430" s="220">
        <v>0</v>
      </c>
      <c r="G430" s="222"/>
      <c r="H430" s="53"/>
      <c r="I430" s="221"/>
      <c r="K430" s="154"/>
    </row>
    <row r="431" spans="1:11" x14ac:dyDescent="0.25">
      <c r="A431" s="1" t="s">
        <v>7</v>
      </c>
      <c r="B431" s="159" t="s">
        <v>52</v>
      </c>
      <c r="C431" s="160" t="s">
        <v>671</v>
      </c>
      <c r="D431" s="122" t="s">
        <v>21</v>
      </c>
      <c r="E431" s="229"/>
      <c r="F431" s="230"/>
      <c r="G431" s="229"/>
      <c r="H431" s="230"/>
      <c r="I431" s="231"/>
      <c r="K431" s="154"/>
    </row>
    <row r="432" spans="1:11" x14ac:dyDescent="0.25">
      <c r="A432" s="1" t="s">
        <v>7</v>
      </c>
      <c r="B432" s="159" t="s">
        <v>56</v>
      </c>
      <c r="C432" s="183" t="s">
        <v>672</v>
      </c>
      <c r="D432" s="139" t="s">
        <v>21</v>
      </c>
      <c r="E432" s="223"/>
      <c r="F432" s="34"/>
      <c r="G432" s="223"/>
      <c r="H432" s="224"/>
      <c r="I432" s="225"/>
      <c r="K432" s="154"/>
    </row>
    <row r="433" spans="1:11" x14ac:dyDescent="0.25">
      <c r="A433" s="1" t="s">
        <v>7</v>
      </c>
      <c r="B433" s="159" t="s">
        <v>57</v>
      </c>
      <c r="C433" s="160" t="s">
        <v>673</v>
      </c>
      <c r="D433" s="122" t="s">
        <v>21</v>
      </c>
      <c r="E433" s="229"/>
      <c r="F433" s="230"/>
      <c r="G433" s="229"/>
      <c r="H433" s="230"/>
      <c r="I433" s="231"/>
      <c r="K433" s="154"/>
    </row>
    <row r="434" spans="1:11" x14ac:dyDescent="0.25">
      <c r="A434" s="1" t="s">
        <v>7</v>
      </c>
      <c r="B434" s="159" t="s">
        <v>58</v>
      </c>
      <c r="C434" s="160" t="s">
        <v>674</v>
      </c>
      <c r="D434" s="122" t="s">
        <v>21</v>
      </c>
      <c r="E434" s="229"/>
      <c r="F434" s="230"/>
      <c r="G434" s="229"/>
      <c r="H434" s="230"/>
      <c r="I434" s="231"/>
      <c r="K434" s="154"/>
    </row>
    <row r="435" spans="1:11" x14ac:dyDescent="0.25">
      <c r="B435" s="159" t="s">
        <v>59</v>
      </c>
      <c r="C435" s="183" t="s">
        <v>675</v>
      </c>
      <c r="D435" s="139" t="s">
        <v>21</v>
      </c>
      <c r="E435" s="223"/>
      <c r="F435" s="34"/>
      <c r="G435" s="223"/>
      <c r="H435" s="224"/>
      <c r="I435" s="225"/>
      <c r="K435" s="154"/>
    </row>
    <row r="436" spans="1:11" x14ac:dyDescent="0.25">
      <c r="B436" s="159" t="s">
        <v>99</v>
      </c>
      <c r="C436" s="187" t="s">
        <v>309</v>
      </c>
      <c r="D436" s="139" t="s">
        <v>21</v>
      </c>
      <c r="E436" s="223"/>
      <c r="F436" s="34"/>
      <c r="G436" s="223"/>
      <c r="H436" s="224"/>
      <c r="I436" s="225"/>
      <c r="K436" s="154"/>
    </row>
    <row r="437" spans="1:11" ht="30" x14ac:dyDescent="0.25">
      <c r="B437" s="159" t="s">
        <v>676</v>
      </c>
      <c r="C437" s="226" t="s">
        <v>677</v>
      </c>
      <c r="D437" s="139" t="s">
        <v>21</v>
      </c>
      <c r="E437" s="223"/>
      <c r="F437" s="34"/>
      <c r="G437" s="223"/>
      <c r="H437" s="224"/>
      <c r="I437" s="225"/>
      <c r="K437" s="154"/>
    </row>
    <row r="438" spans="1:11" x14ac:dyDescent="0.25">
      <c r="B438" s="159" t="s">
        <v>101</v>
      </c>
      <c r="C438" s="187" t="s">
        <v>311</v>
      </c>
      <c r="D438" s="139" t="s">
        <v>21</v>
      </c>
      <c r="E438" s="223"/>
      <c r="F438" s="34"/>
      <c r="G438" s="223"/>
      <c r="H438" s="224"/>
      <c r="I438" s="225"/>
      <c r="K438" s="154"/>
    </row>
    <row r="439" spans="1:11" ht="30" x14ac:dyDescent="0.25">
      <c r="B439" s="159" t="s">
        <v>678</v>
      </c>
      <c r="C439" s="226" t="s">
        <v>679</v>
      </c>
      <c r="D439" s="139" t="s">
        <v>21</v>
      </c>
      <c r="E439" s="223"/>
      <c r="F439" s="34"/>
      <c r="G439" s="223"/>
      <c r="H439" s="224"/>
      <c r="I439" s="225"/>
      <c r="K439" s="154"/>
    </row>
    <row r="440" spans="1:11" x14ac:dyDescent="0.25">
      <c r="B440" s="159" t="s">
        <v>60</v>
      </c>
      <c r="C440" s="183" t="s">
        <v>680</v>
      </c>
      <c r="D440" s="139" t="s">
        <v>21</v>
      </c>
      <c r="E440" s="223"/>
      <c r="F440" s="34"/>
      <c r="G440" s="223"/>
      <c r="H440" s="224"/>
      <c r="I440" s="225"/>
      <c r="K440" s="154"/>
    </row>
    <row r="441" spans="1:11" ht="15.75" thickBot="1" x14ac:dyDescent="0.3">
      <c r="A441" s="1" t="s">
        <v>7</v>
      </c>
      <c r="B441" s="206" t="s">
        <v>61</v>
      </c>
      <c r="C441" s="207" t="s">
        <v>681</v>
      </c>
      <c r="D441" s="243" t="s">
        <v>21</v>
      </c>
      <c r="E441" s="244"/>
      <c r="F441" s="245"/>
      <c r="G441" s="244"/>
      <c r="H441" s="245"/>
      <c r="I441" s="246"/>
      <c r="K441" s="154"/>
    </row>
    <row r="442" spans="1:11" x14ac:dyDescent="0.25">
      <c r="A442" s="1" t="s">
        <v>7</v>
      </c>
      <c r="B442" s="155" t="s">
        <v>119</v>
      </c>
      <c r="C442" s="156" t="s">
        <v>112</v>
      </c>
      <c r="D442" s="247" t="s">
        <v>228</v>
      </c>
      <c r="E442" s="222">
        <f>E443+E447</f>
        <v>56.348190415064259</v>
      </c>
      <c r="F442" s="248">
        <f>F443+F447</f>
        <v>21.203949789999999</v>
      </c>
      <c r="G442" s="51">
        <f>F442-E442</f>
        <v>-35.144240625064256</v>
      </c>
      <c r="H442" s="53">
        <f>IF(E442=0,1,IF(F442=0,-1,G442/E442))</f>
        <v>-0.62369776857410331</v>
      </c>
      <c r="I442" s="249"/>
      <c r="K442" s="154"/>
    </row>
    <row r="443" spans="1:11" ht="45" x14ac:dyDescent="0.25">
      <c r="A443" s="1" t="s">
        <v>7</v>
      </c>
      <c r="B443" s="118" t="s">
        <v>682</v>
      </c>
      <c r="C443" s="160" t="s">
        <v>683</v>
      </c>
      <c r="D443" s="250" t="s">
        <v>21</v>
      </c>
      <c r="E443" s="229">
        <f>E444+E445</f>
        <v>56.348190415064259</v>
      </c>
      <c r="F443" s="237">
        <f>F444+F445</f>
        <v>21.203949789999999</v>
      </c>
      <c r="G443" s="123">
        <f>F443-E443</f>
        <v>-35.144240625064256</v>
      </c>
      <c r="H443" s="125">
        <f>IF(E443=0,1,IF(F443=0,-1,G443/E443))</f>
        <v>-0.62369776857410331</v>
      </c>
      <c r="I443" s="251"/>
      <c r="K443" s="154"/>
    </row>
    <row r="444" spans="1:11" x14ac:dyDescent="0.25">
      <c r="A444" s="1" t="s">
        <v>7</v>
      </c>
      <c r="B444" s="118" t="s">
        <v>122</v>
      </c>
      <c r="C444" s="164" t="s">
        <v>684</v>
      </c>
      <c r="D444" s="252" t="s">
        <v>21</v>
      </c>
      <c r="E444" s="229">
        <v>56.348190415064259</v>
      </c>
      <c r="F444" s="237">
        <v>21.203949789999999</v>
      </c>
      <c r="G444" s="123">
        <f>F444-E444</f>
        <v>-35.144240625064256</v>
      </c>
      <c r="H444" s="125">
        <f>IF(E444=0,1,IF(F444=0,-1,G444/E444))</f>
        <v>-0.62369776857410331</v>
      </c>
      <c r="I444" s="251"/>
      <c r="K444" s="154"/>
    </row>
    <row r="445" spans="1:11" x14ac:dyDescent="0.25">
      <c r="A445" s="1" t="s">
        <v>7</v>
      </c>
      <c r="B445" s="118" t="s">
        <v>123</v>
      </c>
      <c r="C445" s="164" t="s">
        <v>685</v>
      </c>
      <c r="D445" s="250" t="s">
        <v>21</v>
      </c>
      <c r="E445" s="253"/>
      <c r="F445" s="254"/>
      <c r="G445" s="229"/>
      <c r="H445" s="255"/>
      <c r="I445" s="251"/>
      <c r="K445" s="154"/>
    </row>
    <row r="446" spans="1:11" x14ac:dyDescent="0.25">
      <c r="A446" s="1" t="s">
        <v>7</v>
      </c>
      <c r="B446" s="118" t="s">
        <v>124</v>
      </c>
      <c r="C446" s="164" t="s">
        <v>686</v>
      </c>
      <c r="D446" s="250" t="s">
        <v>21</v>
      </c>
      <c r="E446" s="229"/>
      <c r="F446" s="230"/>
      <c r="G446" s="229"/>
      <c r="H446" s="255"/>
      <c r="I446" s="251"/>
      <c r="K446" s="154"/>
    </row>
    <row r="447" spans="1:11" ht="33" customHeight="1" x14ac:dyDescent="0.25">
      <c r="B447" s="118" t="s">
        <v>125</v>
      </c>
      <c r="C447" s="183" t="s">
        <v>687</v>
      </c>
      <c r="D447" s="256" t="s">
        <v>228</v>
      </c>
      <c r="E447" s="223"/>
      <c r="F447" s="34"/>
      <c r="G447" s="223"/>
      <c r="H447" s="55"/>
      <c r="I447" s="58"/>
      <c r="K447" s="154"/>
    </row>
    <row r="448" spans="1:11" x14ac:dyDescent="0.25">
      <c r="B448" s="118" t="s">
        <v>688</v>
      </c>
      <c r="C448" s="187" t="s">
        <v>689</v>
      </c>
      <c r="D448" s="257" t="s">
        <v>21</v>
      </c>
      <c r="E448" s="223"/>
      <c r="F448" s="34"/>
      <c r="G448" s="223"/>
      <c r="H448" s="55"/>
      <c r="I448" s="58"/>
      <c r="K448" s="154"/>
    </row>
    <row r="449" spans="2:11" x14ac:dyDescent="0.25">
      <c r="B449" s="118" t="s">
        <v>690</v>
      </c>
      <c r="C449" s="187" t="s">
        <v>691</v>
      </c>
      <c r="D449" s="257" t="s">
        <v>21</v>
      </c>
      <c r="E449" s="223"/>
      <c r="F449" s="34"/>
      <c r="G449" s="223"/>
      <c r="H449" s="55"/>
      <c r="I449" s="58"/>
      <c r="K449" s="154"/>
    </row>
    <row r="450" spans="2:11" ht="15.75" thickBot="1" x14ac:dyDescent="0.3">
      <c r="B450" s="258" t="s">
        <v>692</v>
      </c>
      <c r="C450" s="259" t="s">
        <v>693</v>
      </c>
      <c r="D450" s="177" t="s">
        <v>21</v>
      </c>
      <c r="E450" s="260"/>
      <c r="F450" s="87"/>
      <c r="G450" s="260"/>
      <c r="H450" s="261"/>
      <c r="I450" s="262"/>
      <c r="K450" s="154"/>
    </row>
    <row r="453" spans="2:11" x14ac:dyDescent="0.25">
      <c r="B453" s="263" t="s">
        <v>694</v>
      </c>
    </row>
    <row r="454" spans="2:11" x14ac:dyDescent="0.25">
      <c r="B454" s="271" t="s">
        <v>695</v>
      </c>
      <c r="C454" s="271"/>
      <c r="D454" s="271"/>
      <c r="E454" s="271"/>
      <c r="F454" s="271"/>
      <c r="G454" s="271"/>
      <c r="H454" s="271"/>
      <c r="I454" s="271"/>
    </row>
    <row r="455" spans="2:11" x14ac:dyDescent="0.25">
      <c r="B455" s="271" t="s">
        <v>696</v>
      </c>
      <c r="C455" s="271"/>
      <c r="D455" s="271"/>
      <c r="E455" s="271"/>
      <c r="F455" s="271"/>
      <c r="G455" s="271"/>
      <c r="H455" s="271"/>
      <c r="I455" s="271"/>
    </row>
    <row r="456" spans="2:11" x14ac:dyDescent="0.25">
      <c r="B456" s="271" t="s">
        <v>697</v>
      </c>
      <c r="C456" s="271"/>
      <c r="D456" s="271"/>
      <c r="E456" s="271"/>
      <c r="F456" s="271"/>
      <c r="G456" s="271"/>
      <c r="H456" s="271"/>
      <c r="I456" s="271"/>
    </row>
    <row r="457" spans="2:11" ht="27.75" customHeight="1" x14ac:dyDescent="0.25">
      <c r="B457" s="272" t="s">
        <v>698</v>
      </c>
      <c r="C457" s="272"/>
      <c r="D457" s="272"/>
      <c r="E457" s="272"/>
      <c r="F457" s="272"/>
      <c r="G457" s="272"/>
      <c r="H457" s="272"/>
      <c r="I457" s="272"/>
    </row>
    <row r="458" spans="2:11" ht="63" customHeight="1" x14ac:dyDescent="0.25">
      <c r="B458" s="273" t="s">
        <v>699</v>
      </c>
      <c r="C458" s="273"/>
      <c r="D458" s="273"/>
      <c r="E458" s="273"/>
      <c r="F458" s="273"/>
      <c r="G458" s="273"/>
      <c r="H458" s="273"/>
      <c r="I458" s="273"/>
    </row>
    <row r="459" spans="2:11" ht="18" customHeight="1" x14ac:dyDescent="0.25">
      <c r="B459" s="264"/>
      <c r="C459" s="264"/>
      <c r="D459" s="264"/>
      <c r="E459" s="264"/>
      <c r="F459" s="264"/>
      <c r="G459" s="264"/>
      <c r="H459" s="264"/>
      <c r="I459" s="264"/>
    </row>
    <row r="460" spans="2:11" ht="21.75" hidden="1" customHeight="1" x14ac:dyDescent="0.25">
      <c r="B460" s="264"/>
      <c r="C460" s="264" t="s">
        <v>700</v>
      </c>
      <c r="D460" s="264"/>
      <c r="E460" s="265" t="s">
        <v>701</v>
      </c>
      <c r="F460" s="264"/>
      <c r="G460" s="264"/>
      <c r="H460" s="264"/>
      <c r="I460" s="264"/>
    </row>
    <row r="461" spans="2:11" x14ac:dyDescent="0.25">
      <c r="E461" s="267"/>
    </row>
    <row r="462" spans="2:11" x14ac:dyDescent="0.25">
      <c r="E462" s="267"/>
    </row>
    <row r="463" spans="2:11" x14ac:dyDescent="0.25">
      <c r="C463" s="3" t="s">
        <v>702</v>
      </c>
      <c r="E463" s="268" t="s">
        <v>701</v>
      </c>
    </row>
  </sheetData>
  <mergeCells count="25">
    <mergeCell ref="B2:I3"/>
    <mergeCell ref="B5:C5"/>
    <mergeCell ref="B8:C8"/>
    <mergeCell ref="B10:I10"/>
    <mergeCell ref="B17:I17"/>
    <mergeCell ref="B458:I458"/>
    <mergeCell ref="I18:I19"/>
    <mergeCell ref="B165:I165"/>
    <mergeCell ref="B317:I317"/>
    <mergeCell ref="B367:I368"/>
    <mergeCell ref="B369:B370"/>
    <mergeCell ref="C369:C370"/>
    <mergeCell ref="D369:D370"/>
    <mergeCell ref="E369:F369"/>
    <mergeCell ref="G369:H369"/>
    <mergeCell ref="B18:B19"/>
    <mergeCell ref="C18:C19"/>
    <mergeCell ref="D18:D19"/>
    <mergeCell ref="E18:F18"/>
    <mergeCell ref="G18:H18"/>
    <mergeCell ref="B372:C372"/>
    <mergeCell ref="B454:I454"/>
    <mergeCell ref="B455:I455"/>
    <mergeCell ref="B456:I456"/>
    <mergeCell ref="B457:I457"/>
  </mergeCells>
  <printOptions horizontalCentered="1"/>
  <pageMargins left="0.31496062992125984" right="0.31496062992125984" top="0.35433070866141736" bottom="0.35433070866141736" header="0.31496062992125984" footer="0.31496062992125984"/>
  <pageSetup paperSize="8" scale="64" fitToHeight="5" orientation="portrait" r:id="rId1"/>
  <rowBreaks count="2" manualBreakCount="2">
    <brk id="297" min="1" max="8" man="1"/>
    <brk id="380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ФЭМ_6 мес 2022</vt:lpstr>
      <vt:lpstr>'ФЭМ_6 мес 2022'!Заголовки_для_печати</vt:lpstr>
      <vt:lpstr>'ФЭМ_6 мес 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Карпова Ольга Александровна</dc:creator>
  <cp:lastModifiedBy>Карпова Ольга Александровна</cp:lastModifiedBy>
  <dcterms:created xsi:type="dcterms:W3CDTF">2022-08-15T08:14:19Z</dcterms:created>
  <dcterms:modified xsi:type="dcterms:W3CDTF">2022-08-15T08:58:34Z</dcterms:modified>
</cp:coreProperties>
</file>