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F27" i="98" l="1"/>
  <c r="F12" i="98"/>
  <c r="F8" i="98"/>
  <c r="F16" i="101"/>
  <c r="F32" i="98" l="1"/>
  <c r="F26" i="98"/>
  <c r="F24" i="98"/>
  <c r="F23" i="98"/>
  <c r="F45" i="101" l="1"/>
  <c r="F22" i="101"/>
  <c r="K17" i="101"/>
  <c r="F15" i="101"/>
  <c r="F14" i="101"/>
  <c r="J28" i="97" l="1"/>
  <c r="J13" i="97"/>
  <c r="F21" i="101" l="1"/>
  <c r="F20" i="101"/>
  <c r="F13" i="101"/>
  <c r="F12" i="101"/>
  <c r="F38" i="101"/>
  <c r="F39" i="101"/>
  <c r="F46" i="101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64" i="97" l="1"/>
  <c r="J54" i="97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<sst xmlns="http://schemas.openxmlformats.org/spreadsheetml/2006/main" count="1406" uniqueCount="376">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</sst>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E25" sqref="E2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371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363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362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372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375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373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3" activePane="bottomLeft" state="frozen"/>
      <selection pane="bottomLeft" activeCell="K28" sqref="K2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f>1.158+0.336+2.423+0.825</f>
        <v>4.742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3975.3134399999994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>
        <f>1.158+0.336+2.423+0.825</f>
        <v>4.742</v>
      </c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2549.6785600000003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>
        <f>1.106+0.293+0.331</f>
        <v>1.73</v>
      </c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262.6832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>
        <f>0.238+0.175+0.251</f>
        <v>0.66399999999999992</v>
      </c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120.848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>
        <f>0.068+0.261+0.399</f>
        <v>0.72799999999999998</v>
      </c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155.96671999999998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f>1.437+2.267</f>
        <v>3.7039999999999997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866.73599999999999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>
        <v>0.13800000000000001</v>
      </c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37.45872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>
        <v>4.2999999999999997E-2</v>
      </c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16.00976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f>23+7+12</f>
        <v>42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6930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14914.6944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48" activePane="bottomLeft" state="frozen"/>
      <selection activeCell="D1" sqref="D1"/>
      <selection pane="bottomLeft" activeCell="F45" sqref="F45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>
        <v>1.4999999999999999E-2</v>
      </c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4.1148000000000007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>
        <v>2.5999999999999999E-2</v>
      </c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8.5363199999999999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>
        <v>0.04</v>
      </c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26.265600000000003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>
        <v>8.8999999999999996E-2</v>
      </c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32.680799999999998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>
        <f>0.024+0.039</f>
        <v>6.3E-2</v>
      </c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27.079920000000005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>
        <f>0.265</f>
        <v>0.26500000000000001</v>
      </c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128.2176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>
        <f>0.133+0.117+0.012</f>
        <v>0.26200000000000001</v>
      </c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253.53216000000003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>
        <f>0.265+0.07</f>
        <v>0.33500000000000002</v>
      </c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195.0102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>
        <f>0.292+0.185+0.159</f>
        <v>0.63600000000000001</v>
      </c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424.49184000000002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367</v>
      </c>
      <c r="C18" s="128">
        <v>0.4</v>
      </c>
      <c r="D18" s="25" t="s">
        <v>144</v>
      </c>
      <c r="E18" s="25">
        <v>1</v>
      </c>
      <c r="F18" s="128">
        <v>0.34899999999999998</v>
      </c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272.13623999999999</v>
      </c>
    </row>
    <row r="19" spans="1:11" s="10" customFormat="1" ht="47.25" x14ac:dyDescent="0.25">
      <c r="A19" s="49" t="s">
        <v>240</v>
      </c>
      <c r="B19" s="13" t="s">
        <v>368</v>
      </c>
      <c r="C19" s="128">
        <v>0.4</v>
      </c>
      <c r="D19" s="25" t="s">
        <v>145</v>
      </c>
      <c r="E19" s="25">
        <v>1</v>
      </c>
      <c r="F19" s="128">
        <v>0.29299999999999998</v>
      </c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289.85903999999999</v>
      </c>
    </row>
    <row r="20" spans="1:11" s="10" customFormat="1" ht="47.25" x14ac:dyDescent="0.25">
      <c r="A20" s="49" t="s">
        <v>241</v>
      </c>
      <c r="B20" s="13" t="s">
        <v>369</v>
      </c>
      <c r="C20" s="141">
        <v>0.4</v>
      </c>
      <c r="D20" s="25" t="s">
        <v>145</v>
      </c>
      <c r="E20" s="25">
        <v>2</v>
      </c>
      <c r="F20" s="141">
        <f>0.619+0.065</f>
        <v>0.68399999999999994</v>
      </c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1353.3350400000002</v>
      </c>
    </row>
    <row r="21" spans="1:11" s="55" customFormat="1" ht="47.25" x14ac:dyDescent="0.25">
      <c r="A21" s="49" t="s">
        <v>242</v>
      </c>
      <c r="B21" s="13" t="s">
        <v>370</v>
      </c>
      <c r="C21" s="128">
        <v>0.4</v>
      </c>
      <c r="D21" s="25" t="s">
        <v>146</v>
      </c>
      <c r="E21" s="25">
        <v>1</v>
      </c>
      <c r="F21" s="128">
        <f>0.285+0.363</f>
        <v>0.64799999999999991</v>
      </c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781.02143999999998</v>
      </c>
    </row>
    <row r="22" spans="1:11" s="55" customFormat="1" ht="47.25" x14ac:dyDescent="0.25">
      <c r="A22" s="49" t="s">
        <v>243</v>
      </c>
      <c r="B22" s="13" t="s">
        <v>374</v>
      </c>
      <c r="C22" s="141">
        <v>0.4</v>
      </c>
      <c r="D22" s="25" t="s">
        <v>146</v>
      </c>
      <c r="E22" s="25">
        <v>2</v>
      </c>
      <c r="F22" s="141">
        <f>0.5+0.554+0.293</f>
        <v>1.347</v>
      </c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3247.02432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>
        <v>3.52</v>
      </c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1745.92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>
        <f>220.43+171.41</f>
        <v>391.84000000000003</v>
      </c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509.39200000000005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>
        <f>22.66+98.92</f>
        <v>121.58</v>
      </c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282.06559999999996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>
        <v>3.52</v>
      </c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2150.7199999999998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>
        <f>0.365+0.324+0.293</f>
        <v>0.98199999999999998</v>
      </c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16257.32424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>
        <f>0.309+0.181</f>
        <v>0.49</v>
      </c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12218.169599999999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>
        <v>0.06</v>
      </c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1199.9016000000001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>
        <v>1</v>
      </c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500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38659.774039999997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53574.468439999997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9643.404319199999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63217.872759199992</v>
      </c>
      <c r="F7" s="183"/>
      <c r="G7" s="183"/>
      <c r="I7" s="79">
        <f>E5*1.18/1000</f>
        <v>63.217872759199992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10" zoomScaleNormal="124" zoomScaleSheetLayoutView="100" workbookViewId="0">
      <selection activeCell="F15" sqref="F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Строительство и реконструкция сетей электроснабжения 0,4кВ</v>
      </c>
      <c r="C1" s="210"/>
      <c r="D1" s="210"/>
      <c r="G1" s="22"/>
      <c r="H1" s="22"/>
    </row>
    <row r="2" spans="1:14" ht="54.75" customHeight="1" x14ac:dyDescent="0.25">
      <c r="A2" s="211" t="s">
        <v>365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53574.468439999997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10714.893688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64289.362127999993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364</v>
      </c>
      <c r="C10" s="92"/>
      <c r="D10" s="93">
        <f>D8-D9</f>
        <v>64289.362127999993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146425.30047189401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31.709487958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v>34286.603958911997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35757.745459776001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37348.980144384004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39000.261420864001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73251.792753966583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366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2021-02-12T07:11:27Z</dcterms:modified>
</cp:coreProperties>
</file>