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OU\ЭконПТО\Новое строительство и реконструкция\Инвестиционная программа\2020\Годовой\"/>
    </mc:Choice>
  </mc:AlternateContent>
  <bookViews>
    <workbookView xWindow="0" yWindow="0" windowWidth="14085" windowHeight="12135"/>
  </bookViews>
  <sheets>
    <sheet name="ФЭМ_202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ФЭМ_2020!$A$19:$I$451</definedName>
    <definedName name="Z_486DE65C_1806_43E1_AF4C_EEA460AF54E6_.wvu.FilterData" localSheetId="0" hidden="1">ФЭМ_2020!$A$19:$I$451</definedName>
    <definedName name="Z_486DE65C_1806_43E1_AF4C_EEA460AF54E6_.wvu.PrintArea" localSheetId="0" hidden="1">ФЭМ_2020!$B$1:$D$451</definedName>
    <definedName name="Z_486DE65C_1806_43E1_AF4C_EEA460AF54E6_.wvu.PrintTitles" localSheetId="0" hidden="1">ФЭМ_2020!$19:$21</definedName>
    <definedName name="_xlnm.Print_Titles" localSheetId="0">ФЭМ_2020!$19:$21</definedName>
    <definedName name="_xlnm.Print_Area" localSheetId="0">ФЭМ_2020!$B$1:$I$465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5" i="1" l="1"/>
  <c r="H445" i="1" s="1"/>
  <c r="F444" i="1"/>
  <c r="E444" i="1"/>
  <c r="H444" i="1" s="1"/>
  <c r="F443" i="1"/>
  <c r="F431" i="1"/>
  <c r="E431" i="1"/>
  <c r="E406" i="1"/>
  <c r="F400" i="1"/>
  <c r="F399" i="1" s="1"/>
  <c r="E382" i="1"/>
  <c r="F376" i="1"/>
  <c r="E376" i="1"/>
  <c r="F375" i="1"/>
  <c r="E375" i="1"/>
  <c r="E367" i="1"/>
  <c r="G367" i="1" s="1"/>
  <c r="G349" i="1"/>
  <c r="G348" i="1"/>
  <c r="F345" i="1"/>
  <c r="E345" i="1"/>
  <c r="H344" i="1"/>
  <c r="G344" i="1"/>
  <c r="G343" i="1"/>
  <c r="F341" i="1"/>
  <c r="E341" i="1"/>
  <c r="F340" i="1"/>
  <c r="E340" i="1"/>
  <c r="E304" i="1"/>
  <c r="G304" i="1" s="1"/>
  <c r="E303" i="1"/>
  <c r="G303" i="1" s="1"/>
  <c r="E302" i="1"/>
  <c r="G301" i="1"/>
  <c r="H301" i="1" s="1"/>
  <c r="E301" i="1"/>
  <c r="E300" i="1"/>
  <c r="E299" i="1"/>
  <c r="G299" i="1" s="1"/>
  <c r="E298" i="1"/>
  <c r="E297" i="1"/>
  <c r="G297" i="1" s="1"/>
  <c r="H297" i="1" s="1"/>
  <c r="E296" i="1"/>
  <c r="E295" i="1"/>
  <c r="G295" i="1" s="1"/>
  <c r="E282" i="1"/>
  <c r="G282" i="1" s="1"/>
  <c r="E281" i="1"/>
  <c r="G281" i="1" s="1"/>
  <c r="H281" i="1" s="1"/>
  <c r="E270" i="1"/>
  <c r="H270" i="1" s="1"/>
  <c r="E269" i="1"/>
  <c r="G269" i="1" s="1"/>
  <c r="H269" i="1" s="1"/>
  <c r="E266" i="1"/>
  <c r="E265" i="1"/>
  <c r="G265" i="1" s="1"/>
  <c r="E254" i="1"/>
  <c r="G251" i="1"/>
  <c r="E251" i="1"/>
  <c r="E249" i="1"/>
  <c r="G249" i="1" s="1"/>
  <c r="E241" i="1"/>
  <c r="H241" i="1" s="1"/>
  <c r="E240" i="1"/>
  <c r="G240" i="1" s="1"/>
  <c r="E239" i="1"/>
  <c r="E238" i="1"/>
  <c r="E237" i="1"/>
  <c r="G237" i="1" s="1"/>
  <c r="E234" i="1"/>
  <c r="G234" i="1" s="1"/>
  <c r="E232" i="1"/>
  <c r="F229" i="1"/>
  <c r="E229" i="1"/>
  <c r="E225" i="1"/>
  <c r="G225" i="1" s="1"/>
  <c r="E224" i="1"/>
  <c r="G224" i="1" s="1"/>
  <c r="H224" i="1" s="1"/>
  <c r="E223" i="1"/>
  <c r="G223" i="1" s="1"/>
  <c r="E218" i="1"/>
  <c r="G218" i="1" s="1"/>
  <c r="E216" i="1"/>
  <c r="E215" i="1"/>
  <c r="G215" i="1" s="1"/>
  <c r="H215" i="1" s="1"/>
  <c r="E214" i="1"/>
  <c r="G213" i="1"/>
  <c r="E213" i="1"/>
  <c r="G212" i="1"/>
  <c r="H212" i="1" s="1"/>
  <c r="E212" i="1"/>
  <c r="F211" i="1"/>
  <c r="F204" i="1"/>
  <c r="F203" i="1" s="1"/>
  <c r="E204" i="1"/>
  <c r="E203" i="1" s="1"/>
  <c r="E202" i="1"/>
  <c r="G202" i="1" s="1"/>
  <c r="E201" i="1"/>
  <c r="G201" i="1" s="1"/>
  <c r="H201" i="1" s="1"/>
  <c r="E200" i="1"/>
  <c r="G200" i="1" s="1"/>
  <c r="E199" i="1"/>
  <c r="E198" i="1"/>
  <c r="G198" i="1" s="1"/>
  <c r="E197" i="1"/>
  <c r="G197" i="1" s="1"/>
  <c r="H197" i="1" s="1"/>
  <c r="E196" i="1"/>
  <c r="G196" i="1" s="1"/>
  <c r="E195" i="1"/>
  <c r="G195" i="1" s="1"/>
  <c r="H195" i="1" s="1"/>
  <c r="E194" i="1"/>
  <c r="G194" i="1" s="1"/>
  <c r="E190" i="1"/>
  <c r="G190" i="1" s="1"/>
  <c r="H190" i="1" s="1"/>
  <c r="E189" i="1"/>
  <c r="G189" i="1" s="1"/>
  <c r="E187" i="1"/>
  <c r="G187" i="1" s="1"/>
  <c r="H187" i="1" s="1"/>
  <c r="F185" i="1"/>
  <c r="G184" i="1"/>
  <c r="H184" i="1" s="1"/>
  <c r="E184" i="1"/>
  <c r="G175" i="1"/>
  <c r="E175" i="1"/>
  <c r="G173" i="1"/>
  <c r="H173" i="1" s="1"/>
  <c r="E173" i="1"/>
  <c r="E168" i="1"/>
  <c r="F167" i="1"/>
  <c r="E167" i="1"/>
  <c r="E165" i="1"/>
  <c r="E164" i="1"/>
  <c r="H164" i="1" s="1"/>
  <c r="E163" i="1"/>
  <c r="E162" i="1"/>
  <c r="H162" i="1" s="1"/>
  <c r="E161" i="1"/>
  <c r="E160" i="1"/>
  <c r="E158" i="1"/>
  <c r="E157" i="1"/>
  <c r="H157" i="1" s="1"/>
  <c r="E156" i="1"/>
  <c r="E155" i="1"/>
  <c r="E154" i="1" s="1"/>
  <c r="E153" i="1"/>
  <c r="E147" i="1"/>
  <c r="E145" i="1"/>
  <c r="E140" i="1"/>
  <c r="F139" i="1"/>
  <c r="F158" i="1" s="1"/>
  <c r="F154" i="1" s="1"/>
  <c r="E138" i="1"/>
  <c r="E135" i="1"/>
  <c r="E132" i="1"/>
  <c r="E130" i="1"/>
  <c r="E125" i="1"/>
  <c r="F124" i="1"/>
  <c r="E124" i="1"/>
  <c r="E123" i="1"/>
  <c r="E120" i="1"/>
  <c r="E117" i="1"/>
  <c r="E115" i="1"/>
  <c r="F110" i="1"/>
  <c r="E110" i="1"/>
  <c r="E108" i="1"/>
  <c r="E106" i="1"/>
  <c r="E105" i="1"/>
  <c r="E104" i="1"/>
  <c r="F103" i="1"/>
  <c r="E103" i="1"/>
  <c r="E102" i="1"/>
  <c r="E100" i="1"/>
  <c r="E99" i="1"/>
  <c r="G99" i="1" s="1"/>
  <c r="E98" i="1"/>
  <c r="F97" i="1"/>
  <c r="E95" i="1"/>
  <c r="G95" i="1" s="1"/>
  <c r="F92" i="1"/>
  <c r="E92" i="1"/>
  <c r="E89" i="1"/>
  <c r="G89" i="1" s="1"/>
  <c r="E87" i="1"/>
  <c r="F82" i="1"/>
  <c r="E82" i="1"/>
  <c r="E80" i="1"/>
  <c r="G80" i="1" s="1"/>
  <c r="E79" i="1"/>
  <c r="E78" i="1"/>
  <c r="G78" i="1" s="1"/>
  <c r="H78" i="1" s="1"/>
  <c r="E76" i="1"/>
  <c r="G76" i="1" s="1"/>
  <c r="E75" i="1"/>
  <c r="G75" i="1" s="1"/>
  <c r="H75" i="1" s="1"/>
  <c r="E74" i="1"/>
  <c r="G74" i="1" s="1"/>
  <c r="E72" i="1"/>
  <c r="G72" i="1" s="1"/>
  <c r="E71" i="1"/>
  <c r="G71" i="1" s="1"/>
  <c r="H71" i="1" s="1"/>
  <c r="F70" i="1"/>
  <c r="E69" i="1"/>
  <c r="G69" i="1" s="1"/>
  <c r="H69" i="1" s="1"/>
  <c r="E68" i="1"/>
  <c r="G68" i="1" s="1"/>
  <c r="E67" i="1"/>
  <c r="G67" i="1" s="1"/>
  <c r="H67" i="1" s="1"/>
  <c r="F62" i="1"/>
  <c r="E62" i="1"/>
  <c r="E61" i="1"/>
  <c r="G61" i="1" s="1"/>
  <c r="H61" i="1" s="1"/>
  <c r="E60" i="1"/>
  <c r="G60" i="1" s="1"/>
  <c r="E59" i="1"/>
  <c r="G59" i="1" s="1"/>
  <c r="H59" i="1" s="1"/>
  <c r="E57" i="1"/>
  <c r="G57" i="1" s="1"/>
  <c r="E52" i="1"/>
  <c r="G52" i="1" s="1"/>
  <c r="E49" i="1"/>
  <c r="E46" i="1"/>
  <c r="G46" i="1" s="1"/>
  <c r="H46" i="1" s="1"/>
  <c r="E44" i="1"/>
  <c r="G44" i="1" s="1"/>
  <c r="F39" i="1"/>
  <c r="F38" i="1" s="1"/>
  <c r="E39" i="1"/>
  <c r="G37" i="1"/>
  <c r="E37" i="1"/>
  <c r="E34" i="1"/>
  <c r="E31" i="1"/>
  <c r="G31" i="1" s="1"/>
  <c r="H31" i="1" s="1"/>
  <c r="E29" i="1"/>
  <c r="F24" i="1"/>
  <c r="F23" i="1" s="1"/>
  <c r="E24" i="1"/>
  <c r="E38" i="1" l="1"/>
  <c r="G38" i="1" s="1"/>
  <c r="H38" i="1" s="1"/>
  <c r="E70" i="1"/>
  <c r="E139" i="1"/>
  <c r="G139" i="1" s="1"/>
  <c r="H139" i="1" s="1"/>
  <c r="G199" i="1"/>
  <c r="H199" i="1" s="1"/>
  <c r="G241" i="1"/>
  <c r="G270" i="1"/>
  <c r="H72" i="1"/>
  <c r="H234" i="1"/>
  <c r="H240" i="1"/>
  <c r="H249" i="1"/>
  <c r="H282" i="1"/>
  <c r="H304" i="1"/>
  <c r="H367" i="1"/>
  <c r="E23" i="1"/>
  <c r="E350" i="1"/>
  <c r="E56" i="1"/>
  <c r="E55" i="1" s="1"/>
  <c r="E53" i="1" s="1"/>
  <c r="E73" i="1"/>
  <c r="E311" i="1"/>
  <c r="E185" i="1"/>
  <c r="E242" i="1" s="1"/>
  <c r="E211" i="1"/>
  <c r="E210" i="1" s="1"/>
  <c r="E243" i="1" s="1"/>
  <c r="E248" i="1"/>
  <c r="H248" i="1" s="1"/>
  <c r="E236" i="1"/>
  <c r="E235" i="1" s="1"/>
  <c r="E283" i="1"/>
  <c r="F96" i="1"/>
  <c r="G185" i="1"/>
  <c r="H185" i="1" s="1"/>
  <c r="G62" i="1"/>
  <c r="H62" i="1" s="1"/>
  <c r="G154" i="1"/>
  <c r="H154" i="1" s="1"/>
  <c r="E222" i="1"/>
  <c r="E246" i="1" s="1"/>
  <c r="G70" i="1"/>
  <c r="H70" i="1" s="1"/>
  <c r="G167" i="1"/>
  <c r="H167" i="1" s="1"/>
  <c r="G340" i="1"/>
  <c r="H340" i="1" s="1"/>
  <c r="G341" i="1"/>
  <c r="H341" i="1" s="1"/>
  <c r="H348" i="1"/>
  <c r="G211" i="1"/>
  <c r="H211" i="1" s="1"/>
  <c r="G345" i="1"/>
  <c r="H345" i="1" s="1"/>
  <c r="F374" i="1"/>
  <c r="F81" i="1"/>
  <c r="G29" i="1"/>
  <c r="H29" i="1" s="1"/>
  <c r="F350" i="1"/>
  <c r="H37" i="1"/>
  <c r="H44" i="1"/>
  <c r="H52" i="1"/>
  <c r="F56" i="1"/>
  <c r="H57" i="1"/>
  <c r="H60" i="1"/>
  <c r="H68" i="1"/>
  <c r="F73" i="1"/>
  <c r="H74" i="1"/>
  <c r="H76" i="1"/>
  <c r="H80" i="1"/>
  <c r="G87" i="1"/>
  <c r="H87" i="1" s="1"/>
  <c r="H89" i="1"/>
  <c r="H95" i="1"/>
  <c r="H99" i="1"/>
  <c r="G102" i="1"/>
  <c r="H102" i="1" s="1"/>
  <c r="G103" i="1"/>
  <c r="H103" i="1" s="1"/>
  <c r="G104" i="1"/>
  <c r="H104" i="1" s="1"/>
  <c r="G105" i="1"/>
  <c r="H105" i="1" s="1"/>
  <c r="G108" i="1"/>
  <c r="H108" i="1" s="1"/>
  <c r="G115" i="1"/>
  <c r="H115" i="1" s="1"/>
  <c r="G117" i="1"/>
  <c r="H117" i="1" s="1"/>
  <c r="G123" i="1"/>
  <c r="H123" i="1" s="1"/>
  <c r="G124" i="1"/>
  <c r="H124" i="1" s="1"/>
  <c r="G130" i="1"/>
  <c r="H130" i="1" s="1"/>
  <c r="G132" i="1"/>
  <c r="H132" i="1" s="1"/>
  <c r="G138" i="1"/>
  <c r="H138" i="1" s="1"/>
  <c r="G145" i="1"/>
  <c r="H145" i="1" s="1"/>
  <c r="G147" i="1"/>
  <c r="H147" i="1" s="1"/>
  <c r="G153" i="1"/>
  <c r="H153" i="1" s="1"/>
  <c r="G155" i="1"/>
  <c r="H155" i="1" s="1"/>
  <c r="G157" i="1"/>
  <c r="G161" i="1"/>
  <c r="H161" i="1" s="1"/>
  <c r="G162" i="1"/>
  <c r="G163" i="1"/>
  <c r="H163" i="1" s="1"/>
  <c r="G164" i="1"/>
  <c r="F242" i="1"/>
  <c r="F248" i="1"/>
  <c r="G406" i="1"/>
  <c r="H406" i="1" s="1"/>
  <c r="G444" i="1"/>
  <c r="E97" i="1"/>
  <c r="H175" i="1"/>
  <c r="H189" i="1"/>
  <c r="H194" i="1"/>
  <c r="H196" i="1"/>
  <c r="H198" i="1"/>
  <c r="H200" i="1"/>
  <c r="H202" i="1"/>
  <c r="F210" i="1"/>
  <c r="H213" i="1"/>
  <c r="H218" i="1"/>
  <c r="F222" i="1"/>
  <c r="H223" i="1"/>
  <c r="H225" i="1"/>
  <c r="F236" i="1"/>
  <c r="H237" i="1"/>
  <c r="H251" i="1"/>
  <c r="F254" i="1"/>
  <c r="H265" i="1"/>
  <c r="F283" i="1"/>
  <c r="H295" i="1"/>
  <c r="H299" i="1"/>
  <c r="H303" i="1"/>
  <c r="F305" i="1"/>
  <c r="F311" i="1"/>
  <c r="H343" i="1"/>
  <c r="H349" i="1"/>
  <c r="E400" i="1"/>
  <c r="E443" i="1"/>
  <c r="G445" i="1"/>
  <c r="G350" i="1" l="1"/>
  <c r="E81" i="1"/>
  <c r="G81" i="1" s="1"/>
  <c r="H81" i="1" s="1"/>
  <c r="G311" i="1"/>
  <c r="E305" i="1"/>
  <c r="G305" i="1" s="1"/>
  <c r="H305" i="1" s="1"/>
  <c r="G248" i="1"/>
  <c r="G23" i="1"/>
  <c r="H23" i="1" s="1"/>
  <c r="E247" i="1"/>
  <c r="E250" i="1"/>
  <c r="H443" i="1"/>
  <c r="G443" i="1"/>
  <c r="G236" i="1"/>
  <c r="F247" i="1"/>
  <c r="H236" i="1"/>
  <c r="F235" i="1"/>
  <c r="E96" i="1"/>
  <c r="H311" i="1"/>
  <c r="G73" i="1"/>
  <c r="H73" i="1" s="1"/>
  <c r="G56" i="1"/>
  <c r="H56" i="1" s="1"/>
  <c r="F55" i="1"/>
  <c r="F109" i="1"/>
  <c r="G400" i="1"/>
  <c r="H400" i="1" s="1"/>
  <c r="E399" i="1"/>
  <c r="G283" i="1"/>
  <c r="H283" i="1" s="1"/>
  <c r="G254" i="1"/>
  <c r="H254" i="1" s="1"/>
  <c r="G222" i="1"/>
  <c r="H222" i="1" s="1"/>
  <c r="G210" i="1"/>
  <c r="F243" i="1"/>
  <c r="H210" i="1"/>
  <c r="G242" i="1"/>
  <c r="H242" i="1" s="1"/>
  <c r="G97" i="1"/>
  <c r="H97" i="1" s="1"/>
  <c r="H350" i="1"/>
  <c r="G243" i="1" l="1"/>
  <c r="H243" i="1" s="1"/>
  <c r="G55" i="1"/>
  <c r="H55" i="1" s="1"/>
  <c r="F53" i="1"/>
  <c r="G235" i="1"/>
  <c r="H235" i="1" s="1"/>
  <c r="G247" i="1"/>
  <c r="H247" i="1" s="1"/>
  <c r="F246" i="1"/>
  <c r="E374" i="1"/>
  <c r="G399" i="1"/>
  <c r="H399" i="1" s="1"/>
  <c r="F160" i="1"/>
  <c r="G96" i="1"/>
  <c r="H96" i="1" s="1"/>
  <c r="E109" i="1"/>
  <c r="E252" i="1"/>
  <c r="G160" i="1" l="1"/>
  <c r="F165" i="1"/>
  <c r="H160" i="1"/>
  <c r="G374" i="1"/>
  <c r="H374" i="1" s="1"/>
  <c r="G246" i="1"/>
  <c r="H246" i="1" s="1"/>
  <c r="F250" i="1"/>
  <c r="G109" i="1"/>
  <c r="H109" i="1" s="1"/>
  <c r="G53" i="1"/>
  <c r="H53" i="1" s="1"/>
  <c r="G250" i="1" l="1"/>
  <c r="F252" i="1"/>
  <c r="H250" i="1"/>
  <c r="G165" i="1"/>
  <c r="H165" i="1" s="1"/>
  <c r="G252" i="1" l="1"/>
  <c r="H252" i="1" s="1"/>
</calcChain>
</file>

<file path=xl/sharedStrings.xml><?xml version="1.0" encoding="utf-8"?>
<sst xmlns="http://schemas.openxmlformats.org/spreadsheetml/2006/main" count="1517" uniqueCount="705">
  <si>
    <t>Инвестиционная программа ООО "Горсети"</t>
  </si>
  <si>
    <t xml:space="preserve">                          полное наименование субъекта электроэнергетики</t>
  </si>
  <si>
    <t>Субъект Российской Федерации: Томская область</t>
  </si>
  <si>
    <t xml:space="preserve">                    Год раскрытия (предоставления) информации: 2020 год</t>
  </si>
  <si>
    <t xml:space="preserve">Утвержденные плановые значения показателей приведены в соответствии с Приказом Департамента тарифного регулирования Томской области № 6-344 от 31 октября 2019 года </t>
  </si>
  <si>
    <t xml:space="preserve">1. Финансово-экономическая модель деятельности субъекта электроэнергетики </t>
  </si>
  <si>
    <t>+</t>
  </si>
  <si>
    <t>№ п/п</t>
  </si>
  <si>
    <t>Показатель</t>
  </si>
  <si>
    <t>Ед. изм.</t>
  </si>
  <si>
    <t>Отчетный год 2020</t>
  </si>
  <si>
    <t>Отклонение от плановых значений по итогам отчетного периода</t>
  </si>
  <si>
    <t>Причины отклонений</t>
  </si>
  <si>
    <t>План</t>
  </si>
  <si>
    <t>Факт 2020 г.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</si>
  <si>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</si>
  <si>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</si>
  <si>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</si>
  <si>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</si>
  <si>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</si>
  <si>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</si>
  <si>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</si>
  <si>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</si>
  <si>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</si>
  <si>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</si>
  <si>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</si>
  <si>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</si>
  <si>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</si>
  <si>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</si>
  <si>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</si>
  <si>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</si>
  <si>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</si>
  <si>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</si>
  <si>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</si>
  <si>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</si>
  <si>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</si>
  <si>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</si>
  <si>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</si>
  <si>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</si>
  <si>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</si>
  <si>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</si>
  <si>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</si>
  <si>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</si>
  <si>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</si>
  <si>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</si>
  <si>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</si>
  <si>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</si>
  <si>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</si>
  <si>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</si>
  <si>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</si>
  <si>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</si>
  <si>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</si>
  <si>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</si>
  <si>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</si>
  <si>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</si>
  <si>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</si>
  <si>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</si>
  <si>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</si>
  <si>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</si>
  <si>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</si>
  <si>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</si>
  <si>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</si>
  <si>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</si>
  <si>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</si>
  <si>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</si>
  <si>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</si>
  <si>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</si>
  <si>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</si>
  <si>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</si>
  <si>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</si>
  <si>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</si>
  <si>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</si>
  <si>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</si>
  <si>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</si>
  <si>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</si>
  <si>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</si>
  <si>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</si>
  <si>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</si>
  <si>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</si>
  <si>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</si>
  <si>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</si>
  <si>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</si>
  <si>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</si>
  <si>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</si>
  <si>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</si>
  <si>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</si>
  <si>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</si>
  <si>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</si>
  <si>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</si>
  <si>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</si>
  <si>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</si>
  <si>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</si>
  <si>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</si>
  <si>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</si>
  <si>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</si>
  <si>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</si>
  <si>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</si>
  <si>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</si>
  <si>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</si>
  <si>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</si>
  <si>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</si>
  <si>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</si>
  <si>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</si>
  <si>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</si>
  <si>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</si>
  <si>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</si>
  <si>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</si>
  <si>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</si>
  <si>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</si>
  <si>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</si>
  <si>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</si>
  <si>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</si>
  <si>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</si>
  <si>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</si>
  <si>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</si>
  <si>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</si>
  <si>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</si>
  <si>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</si>
  <si>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</si>
  <si>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</si>
  <si>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</si>
  <si>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</si>
  <si>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</si>
  <si>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</si>
  <si>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</si>
  <si>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</si>
  <si>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</si>
  <si>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</si>
  <si>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</si>
  <si>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</si>
  <si>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</si>
  <si>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</si>
  <si>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</si>
  <si>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</si>
  <si>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</si>
  <si>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</si>
  <si>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</si>
  <si>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</si>
  <si>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</si>
  <si>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</si>
  <si>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</si>
  <si>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</si>
  <si>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</si>
  <si>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</si>
  <si>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</si>
  <si>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</si>
  <si>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</si>
  <si>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</si>
  <si>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</si>
  <si>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</si>
  <si>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</si>
  <si>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</si>
  <si>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</si>
  <si>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</si>
  <si>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</si>
  <si>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</si>
  <si>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</si>
  <si>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</si>
  <si>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</si>
  <si>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</si>
  <si>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</si>
  <si>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</si>
  <si>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</si>
  <si>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</si>
  <si>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</si>
  <si>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</si>
  <si>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</si>
  <si>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</si>
  <si>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</si>
  <si>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</si>
  <si>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</si>
  <si>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</si>
  <si>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</si>
  <si>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</si>
  <si>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</si>
  <si>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</si>
  <si>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</si>
  <si>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</si>
  <si>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</si>
  <si>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</si>
  <si>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</si>
  <si>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</si>
  <si>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</si>
  <si>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</si>
  <si>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</si>
  <si>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</si>
  <si>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</si>
  <si>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</si>
  <si>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</si>
  <si>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</si>
  <si>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</si>
  <si>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</si>
  <si>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</si>
  <si>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</si>
  <si>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</si>
  <si>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</si>
  <si>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</si>
  <si>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</si>
  <si>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</si>
  <si>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</si>
  <si>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</si>
  <si>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</si>
  <si>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</si>
  <si>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</si>
  <si>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</si>
  <si>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</si>
  <si>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</si>
  <si>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</si>
  <si>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</si>
  <si>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</si>
  <si>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</si>
  <si>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</si>
  <si>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</si>
  <si>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</si>
  <si>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</si>
  <si>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</si>
  <si>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</si>
  <si>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</si>
  <si>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</si>
  <si>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</si>
  <si>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</si>
  <si>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</si>
  <si>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</si>
  <si>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</si>
  <si>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</si>
  <si>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</si>
  <si>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</si>
  <si>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</si>
  <si>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</si>
  <si>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</si>
  <si>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</si>
  <si>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</si>
  <si>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</si>
  <si>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</si>
  <si>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</si>
  <si>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</si>
  <si>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</si>
  <si>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</si>
  <si>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</si>
  <si>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</si>
  <si>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</si>
  <si>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</si>
  <si>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</si>
  <si>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</si>
  <si>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</si>
  <si>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</si>
  <si>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</si>
  <si>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</si>
  <si>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</si>
  <si>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</si>
  <si>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</si>
  <si>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</si>
  <si>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</si>
  <si>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</si>
  <si>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</si>
  <si>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</si>
  <si>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</si>
  <si>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</si>
  <si>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</si>
  <si>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</si>
  <si>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</si>
  <si>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</si>
  <si>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</si>
  <si>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</si>
  <si>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</si>
  <si>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</si>
  <si>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</si>
  <si>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</si>
  <si>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</si>
  <si>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</si>
  <si>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</si>
  <si>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</si>
  <si>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</si>
  <si>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</si>
  <si>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</si>
  <si>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</si>
  <si>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</si>
  <si>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</si>
  <si>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</si>
  <si>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</si>
  <si>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</si>
  <si>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</si>
  <si>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</si>
  <si>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</si>
  <si>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</si>
  <si>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</si>
  <si>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</si>
  <si>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</si>
  <si>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</si>
  <si>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</si>
  <si>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</si>
  <si>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</si>
  <si>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</si>
  <si>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</si>
  <si>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</si>
  <si>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</si>
  <si>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</si>
  <si>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</si>
  <si>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</si>
  <si>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</si>
  <si>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</si>
  <si>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</si>
  <si>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</si>
  <si>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</si>
  <si>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</si>
  <si>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</si>
  <si>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</si>
  <si>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</si>
  <si>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</si>
  <si>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</si>
  <si>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</si>
  <si>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</si>
  <si>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</si>
  <si>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</si>
  <si>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</si>
  <si>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</si>
  <si>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</si>
  <si>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</si>
  <si>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</si>
  <si>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</si>
  <si>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</si>
  <si>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</si>
  <si>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</si>
  <si>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</si>
  <si>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</si>
  <si>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</si>
  <si>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</si>
  <si>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</si>
  <si>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</si>
  <si>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</si>
  <si>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</si>
  <si>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</si>
  <si>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</si>
  <si>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</si>
  <si>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</si>
  <si>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</si>
  <si>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</si>
  <si>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</si>
  <si>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</si>
  <si>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</si>
  <si>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</si>
  <si>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</si>
  <si>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</si>
  <si>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</si>
  <si>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</si>
  <si>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</si>
  <si>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</si>
  <si>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</si>
  <si>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</si>
  <si>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</si>
  <si>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</si>
  <si>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</si>
  <si>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</si>
  <si>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</si>
  <si>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</si>
  <si>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</si>
  <si>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</si>
  <si>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</si>
  <si>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</si>
  <si>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</si>
  <si>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</si>
  <si>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</si>
  <si>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</si>
  <si>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</si>
  <si>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</si>
  <si>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</si>
  <si>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</si>
  <si>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</si>
  <si>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</si>
  <si>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</si>
  <si>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</si>
  <si>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</si>
  <si>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++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</si>
  <si>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</si>
  <si>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</si>
  <si>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</si>
  <si>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</si>
  <si>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</si>
  <si>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</si>
  <si>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</si>
  <si>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</si>
  <si>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</si>
  <si>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</si>
  <si>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</si>
  <si>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</si>
  <si>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</si>
  <si>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</si>
  <si>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</si>
  <si>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</si>
  <si>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</si>
  <si>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</si>
  <si>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</si>
  <si>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</si>
  <si>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</si>
  <si>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</si>
  <si>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</si>
  <si>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</si>
  <si>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</si>
  <si>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</si>
  <si>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</si>
  <si>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</si>
  <si>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</si>
  <si>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</si>
  <si>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</si>
  <si>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</si>
  <si>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</si>
  <si>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</si>
  <si>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</si>
  <si>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</si>
  <si>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</si>
  <si>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</si>
  <si>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</si>
  <si>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</si>
  <si>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</si>
  <si>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</si>
  <si>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</si>
  <si>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</si>
  <si>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</si>
  <si>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</si>
  <si>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</si>
  <si>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</si>
  <si>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</si>
  <si>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</si>
  <si>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</si>
  <si>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</si>
  <si>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</si>
  <si>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</si>
  <si>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</si>
  <si>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</si>
  <si>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</si>
  <si>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</si>
  <si>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</si>
  <si>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</si>
  <si>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</si>
  <si>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</si>
  <si>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</si>
  <si>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</si>
  <si>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</si>
  <si>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</si>
  <si>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</si>
  <si>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</si>
  <si>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</si>
  <si>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</si>
  <si>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</si>
  <si>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</si>
  <si>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</si>
  <si>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</si>
  <si>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</si>
  <si>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</si>
  <si>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</si>
  <si>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</si>
  <si>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</si>
  <si>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</si>
  <si>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</si>
  <si>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</si>
  <si>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</si>
  <si>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</si>
  <si>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</si>
  <si>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</si>
  <si>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</si>
  <si>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</si>
  <si>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</si>
  <si>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</si>
  <si>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</si>
  <si>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</si>
  <si>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</si>
  <si>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</si>
  <si>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</si>
  <si>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</si>
  <si>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</si>
  <si>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</si>
  <si>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</si>
  <si>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</si>
  <si>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</si>
  <si>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</si>
  <si>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</si>
  <si>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</si>
  <si>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</si>
  <si>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</si>
  <si>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</si>
  <si>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</si>
  <si>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</si>
  <si>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</si>
  <si>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</si>
  <si>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</si>
  <si>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</si>
  <si>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</si>
  <si>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</si>
  <si>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</si>
  <si>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</si>
  <si>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</si>
  <si>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</si>
  <si>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</si>
  <si>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</si>
  <si>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</si>
  <si>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</si>
  <si>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</si>
  <si>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</si>
  <si>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</si>
  <si>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</si>
  <si>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</si>
  <si>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</si>
  <si>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</si>
  <si>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</si>
  <si>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</si>
  <si>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</si>
  <si>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</si>
  <si>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</si>
  <si>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</si>
  <si>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</si>
  <si>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</si>
  <si>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</si>
  <si>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</si>
  <si>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</si>
  <si>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</si>
  <si>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</si>
  <si>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</si>
  <si>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</si>
  <si>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</si>
  <si>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</si>
  <si>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</si>
  <si>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</si>
  <si>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</si>
  <si>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</si>
  <si>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</si>
  <si>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</si>
  <si>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</si>
  <si>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</si>
  <si>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</si>
  <si>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</si>
  <si>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</si>
  <si>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</si>
  <si>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</si>
  <si>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</si>
  <si>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</si>
  <si>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</si>
  <si>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</si>
  <si>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</si>
  <si>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</si>
  <si>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</si>
  <si>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</si>
  <si>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</si>
  <si>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</si>
  <si>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</si>
  <si>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</si>
  <si>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</si>
  <si>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</si>
  <si>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</si>
  <si>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</si>
  <si>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</si>
  <si>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</si>
  <si>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</si>
  <si>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</si>
  <si>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</si>
  <si>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</si>
  <si>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</si>
  <si>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</si>
  <si>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</si>
  <si>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</si>
  <si>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х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</si>
  <si>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</si>
  <si>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</si>
  <si>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</si>
  <si>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</si>
  <si>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</si>
  <si>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</si>
  <si>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</si>
  <si>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</si>
  <si>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</si>
  <si>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</si>
  <si>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</si>
  <si>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</si>
  <si>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</si>
  <si>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</si>
  <si>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</si>
  <si>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</si>
  <si>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</si>
  <si>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</si>
  <si>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</si>
  <si>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</si>
  <si>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</si>
  <si>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</si>
  <si>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</si>
  <si>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</si>
  <si>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</si>
  <si>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</si>
  <si>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</si>
  <si>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</si>
  <si>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</si>
  <si>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</si>
  <si>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</si>
  <si>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</si>
  <si>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</si>
  <si>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 xml:space="preserve">2020 год </t>
  </si>
  <si>
    <t>Отклонение от плановых значений по итогам отчетного квартала</t>
  </si>
  <si>
    <t xml:space="preserve">Факт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</si>
  <si>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</si>
  <si>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</si>
  <si>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</si>
  <si>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</si>
  <si>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</si>
  <si>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</si>
  <si>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</si>
  <si>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</si>
  <si>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</si>
  <si>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</si>
  <si>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</si>
  <si>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</si>
  <si>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</si>
  <si>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</si>
  <si>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</si>
  <si>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</si>
  <si>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</si>
  <si>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</si>
  <si>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</si>
  <si>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</si>
  <si>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</si>
  <si>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</si>
  <si>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</si>
  <si>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</si>
  <si>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</si>
  <si>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</si>
  <si>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</si>
  <si>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</si>
  <si>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</si>
  <si>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</si>
  <si>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</si>
  <si>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</si>
  <si>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</si>
  <si>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</si>
  <si>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</si>
  <si>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</si>
  <si>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</si>
  <si>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</si>
  <si>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</si>
  <si>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</si>
  <si>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</si>
  <si>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</si>
  <si>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</si>
  <si>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</si>
  <si>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</si>
  <si>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</si>
  <si>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</si>
  <si>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</si>
  <si>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</si>
  <si>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</si>
  <si>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</si>
  <si>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</si>
  <si>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</si>
  <si>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</si>
  <si>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</si>
  <si>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</si>
  <si>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</si>
  <si>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</si>
  <si>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</si>
  <si>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</si>
  <si>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</si>
  <si>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</si>
  <si>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</si>
  <si>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</si>
  <si>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</si>
  <si>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</si>
  <si>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</si>
  <si>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</si>
  <si>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</si>
  <si>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</si>
  <si>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</si>
  <si>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</si>
  <si>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</si>
  <si>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</si>
  <si>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</si>
  <si>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</si>
  <si>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</si>
  <si>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</si>
  <si>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</si>
  <si>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</si>
  <si>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</si>
  <si>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</si>
  <si>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</si>
  <si>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</si>
  <si>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</si>
  <si>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</si>
  <si>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</si>
  <si>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</si>
  <si>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</si>
  <si>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</si>
  <si>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</si>
  <si>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</si>
  <si>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</si>
  <si>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</si>
  <si>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</si>
  <si>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</si>
  <si>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</si>
  <si>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</si>
  <si>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</si>
  <si>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</si>
  <si>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</si>
  <si>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</si>
  <si>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</si>
  <si>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</si>
  <si>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Исполнительный директор-Первый заместитель генерального директора</t>
  </si>
  <si>
    <t>М.В. Резников</t>
  </si>
  <si>
    <t>Директор по экономике и финансам</t>
  </si>
  <si>
    <t>Г.В. Шульгин</t>
  </si>
  <si>
    <t>Форма № 9 Финансовый план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</si>
</sst>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</font>
    <font>
      <i/>
      <sz val="11"/>
      <name val="Times New Roman CYR"/>
    </font>
    <font>
      <i/>
      <sz val="11"/>
      <name val="Times New Roman"/>
      <family val="1"/>
      <charset val="204"/>
    </font>
    <font>
      <sz val="11"/>
      <name val="Times New Roman CYR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05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4" fontId="2" fillId="0" borderId="0" xfId="2" applyNumberFormat="1" applyFont="1" applyFill="1" applyAlignment="1">
      <alignment horizontal="center" vertical="center"/>
    </xf>
    <xf numFmtId="0" fontId="2" fillId="0" borderId="0" xfId="2" applyFont="1" applyFill="1"/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4" fontId="2" fillId="2" borderId="6" xfId="2" applyNumberFormat="1" applyFont="1" applyFill="1" applyBorder="1" applyAlignment="1">
      <alignment horizontal="center" vertical="center" wrapText="1"/>
    </xf>
    <xf numFmtId="4" fontId="2" fillId="2" borderId="9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3" fontId="6" fillId="3" borderId="11" xfId="2" applyNumberFormat="1" applyFont="1" applyFill="1" applyBorder="1" applyAlignment="1">
      <alignment horizontal="center" vertical="center"/>
    </xf>
    <xf numFmtId="3" fontId="6" fillId="0" borderId="12" xfId="2" applyNumberFormat="1" applyFont="1" applyFill="1" applyBorder="1" applyAlignment="1">
      <alignment horizontal="center" vertical="center" wrapText="1"/>
    </xf>
    <xf numFmtId="3" fontId="6" fillId="0" borderId="13" xfId="2" applyNumberFormat="1" applyFont="1" applyFill="1" applyBorder="1" applyAlignment="1">
      <alignment horizontal="center" vertical="center" wrapText="1"/>
    </xf>
    <xf numFmtId="3" fontId="7" fillId="0" borderId="11" xfId="2" applyNumberFormat="1" applyFont="1" applyFill="1" applyBorder="1" applyAlignment="1">
      <alignment horizontal="center" vertical="center"/>
    </xf>
    <xf numFmtId="3" fontId="7" fillId="0" borderId="13" xfId="2" applyNumberFormat="1" applyFont="1" applyFill="1" applyBorder="1" applyAlignment="1">
      <alignment horizontal="center" vertical="center"/>
    </xf>
    <xf numFmtId="3" fontId="7" fillId="0" borderId="14" xfId="2" applyNumberFormat="1" applyFont="1" applyFill="1" applyBorder="1" applyAlignment="1">
      <alignment horizontal="center" vertical="center"/>
    </xf>
    <xf numFmtId="3" fontId="7" fillId="0" borderId="15" xfId="2" applyNumberFormat="1" applyFont="1" applyFill="1" applyBorder="1" applyAlignment="1">
      <alignment horizontal="center" vertical="center"/>
    </xf>
    <xf numFmtId="49" fontId="8" fillId="4" borderId="16" xfId="2" applyNumberFormat="1" applyFont="1" applyFill="1" applyBorder="1" applyAlignment="1">
      <alignment vertical="center"/>
    </xf>
    <xf numFmtId="49" fontId="8" fillId="4" borderId="17" xfId="2" applyNumberFormat="1" applyFont="1" applyFill="1" applyBorder="1" applyAlignment="1">
      <alignment vertical="center"/>
    </xf>
    <xf numFmtId="4" fontId="2" fillId="4" borderId="16" xfId="2" applyNumberFormat="1" applyFont="1" applyFill="1" applyBorder="1" applyAlignment="1">
      <alignment horizontal="center" vertical="center"/>
    </xf>
    <xf numFmtId="4" fontId="2" fillId="4" borderId="18" xfId="2" applyNumberFormat="1" applyFont="1" applyFill="1" applyBorder="1" applyAlignment="1">
      <alignment horizontal="center" vertical="center"/>
    </xf>
    <xf numFmtId="0" fontId="2" fillId="3" borderId="0" xfId="2" applyFont="1" applyFill="1" applyAlignment="1">
      <alignment vertical="center"/>
    </xf>
    <xf numFmtId="49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2" fillId="6" borderId="4" xfId="2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right" vertical="center"/>
    </xf>
    <xf numFmtId="4" fontId="2" fillId="6" borderId="19" xfId="0" applyNumberFormat="1" applyFont="1" applyFill="1" applyBorder="1" applyAlignment="1">
      <alignment horizontal="right" vertical="center"/>
    </xf>
    <xf numFmtId="9" fontId="2" fillId="6" borderId="4" xfId="0" applyNumberFormat="1" applyFont="1" applyFill="1" applyBorder="1" applyAlignment="1">
      <alignment horizontal="right" vertical="center"/>
    </xf>
    <xf numFmtId="4" fontId="2" fillId="6" borderId="19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indent="1"/>
    </xf>
    <xf numFmtId="0" fontId="2" fillId="0" borderId="9" xfId="2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9" fontId="2" fillId="0" borderId="9" xfId="0" applyNumberFormat="1" applyFont="1" applyFill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wrapText="1" indent="1"/>
    </xf>
    <xf numFmtId="9" fontId="2" fillId="0" borderId="21" xfId="0" applyNumberFormat="1" applyFont="1" applyFill="1" applyBorder="1" applyAlignment="1">
      <alignment horizontal="right" vertical="center"/>
    </xf>
    <xf numFmtId="0" fontId="2" fillId="2" borderId="7" xfId="2" applyFont="1" applyFill="1" applyBorder="1" applyAlignment="1">
      <alignment horizontal="left" vertical="center" indent="1"/>
    </xf>
    <xf numFmtId="0" fontId="2" fillId="2" borderId="9" xfId="2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right" vertical="center"/>
    </xf>
    <xf numFmtId="4" fontId="2" fillId="2" borderId="9" xfId="0" applyNumberFormat="1" applyFont="1" applyFill="1" applyBorder="1" applyAlignment="1">
      <alignment horizontal="right" vertical="center"/>
    </xf>
    <xf numFmtId="9" fontId="2" fillId="2" borderId="9" xfId="0" applyNumberFormat="1" applyFont="1" applyFill="1" applyBorder="1" applyAlignment="1">
      <alignment horizontal="right" vertical="center"/>
    </xf>
    <xf numFmtId="4" fontId="2" fillId="2" borderId="20" xfId="0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indent="3"/>
    </xf>
    <xf numFmtId="9" fontId="2" fillId="2" borderId="21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vertical="center" wrapText="1"/>
    </xf>
    <xf numFmtId="0" fontId="2" fillId="5" borderId="9" xfId="2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right" vertical="center"/>
    </xf>
    <xf numFmtId="4" fontId="2" fillId="5" borderId="20" xfId="0" applyNumberFormat="1" applyFont="1" applyFill="1" applyBorder="1" applyAlignment="1">
      <alignment horizontal="right" vertical="center"/>
    </xf>
    <xf numFmtId="9" fontId="2" fillId="5" borderId="9" xfId="0" applyNumberFormat="1" applyFont="1" applyFill="1" applyBorder="1" applyAlignment="1">
      <alignment horizontal="right" vertical="center"/>
    </xf>
    <xf numFmtId="4" fontId="2" fillId="5" borderId="20" xfId="0" applyNumberFormat="1" applyFont="1" applyFill="1" applyBorder="1" applyAlignment="1">
      <alignment horizontal="center" vertical="center"/>
    </xf>
    <xf numFmtId="4" fontId="2" fillId="0" borderId="6" xfId="2" applyNumberFormat="1" applyFont="1" applyFill="1" applyBorder="1" applyAlignment="1">
      <alignment horizontal="right" vertical="center"/>
    </xf>
    <xf numFmtId="4" fontId="2" fillId="0" borderId="9" xfId="2" applyNumberFormat="1" applyFont="1" applyFill="1" applyBorder="1" applyAlignment="1">
      <alignment horizontal="right" vertical="center"/>
    </xf>
    <xf numFmtId="9" fontId="2" fillId="0" borderId="9" xfId="2" applyNumberFormat="1" applyFont="1" applyFill="1" applyBorder="1" applyAlignment="1">
      <alignment horizontal="right" vertical="center"/>
    </xf>
    <xf numFmtId="4" fontId="2" fillId="0" borderId="20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wrapText="1" indent="3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left" vertical="center" wrapText="1" indent="1"/>
    </xf>
    <xf numFmtId="4" fontId="2" fillId="0" borderId="20" xfId="0" applyNumberFormat="1" applyFont="1" applyFill="1" applyBorder="1" applyAlignment="1">
      <alignment horizontal="right" vertical="center"/>
    </xf>
    <xf numFmtId="0" fontId="2" fillId="0" borderId="7" xfId="2" applyFont="1" applyFill="1" applyBorder="1" applyAlignment="1">
      <alignment horizontal="left" vertical="center" wrapText="1" indent="5"/>
    </xf>
    <xf numFmtId="49" fontId="2" fillId="0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 indent="7"/>
    </xf>
    <xf numFmtId="0" fontId="2" fillId="0" borderId="7" xfId="0" applyFont="1" applyFill="1" applyBorder="1" applyAlignment="1">
      <alignment horizontal="left" vertical="center" wrapText="1" indent="7"/>
    </xf>
    <xf numFmtId="9" fontId="2" fillId="0" borderId="20" xfId="0" applyNumberFormat="1" applyFont="1" applyFill="1" applyBorder="1" applyAlignment="1">
      <alignment horizontal="right" vertical="center"/>
    </xf>
    <xf numFmtId="0" fontId="2" fillId="2" borderId="7" xfId="2" applyFont="1" applyFill="1" applyBorder="1" applyAlignment="1">
      <alignment horizontal="left" vertical="center" indent="3"/>
    </xf>
    <xf numFmtId="49" fontId="2" fillId="2" borderId="6" xfId="0" applyNumberFormat="1" applyFont="1" applyFill="1" applyBorder="1" applyAlignment="1">
      <alignment horizontal="center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3" borderId="9" xfId="2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right" vertical="center"/>
    </xf>
    <xf numFmtId="49" fontId="2" fillId="3" borderId="24" xfId="0" applyNumberFormat="1" applyFont="1" applyFill="1" applyBorder="1" applyAlignment="1">
      <alignment horizontal="center" vertical="center"/>
    </xf>
    <xf numFmtId="0" fontId="2" fillId="3" borderId="21" xfId="2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right" vertical="center"/>
    </xf>
    <xf numFmtId="4" fontId="2" fillId="0" borderId="14" xfId="0" applyNumberFormat="1" applyFont="1" applyFill="1" applyBorder="1" applyAlignment="1">
      <alignment horizontal="right" vertical="center"/>
    </xf>
    <xf numFmtId="4" fontId="2" fillId="0" borderId="25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 indent="1"/>
    </xf>
    <xf numFmtId="0" fontId="2" fillId="5" borderId="4" xfId="2" applyFont="1" applyFill="1" applyBorder="1" applyAlignment="1">
      <alignment horizontal="center" vertical="center"/>
    </xf>
    <xf numFmtId="4" fontId="2" fillId="5" borderId="26" xfId="0" applyNumberFormat="1" applyFont="1" applyFill="1" applyBorder="1" applyAlignment="1">
      <alignment horizontal="right" vertical="center"/>
    </xf>
    <xf numFmtId="4" fontId="2" fillId="5" borderId="4" xfId="0" applyNumberFormat="1" applyFont="1" applyFill="1" applyBorder="1" applyAlignment="1">
      <alignment horizontal="right" vertical="center"/>
    </xf>
    <xf numFmtId="9" fontId="2" fillId="5" borderId="4" xfId="0" applyNumberFormat="1" applyFont="1" applyFill="1" applyBorder="1" applyAlignment="1">
      <alignment horizontal="right" vertical="center"/>
    </xf>
    <xf numFmtId="4" fontId="2" fillId="5" borderId="19" xfId="0" applyNumberFormat="1" applyFont="1" applyFill="1" applyBorder="1" applyAlignment="1">
      <alignment horizontal="center" vertical="center"/>
    </xf>
    <xf numFmtId="4" fontId="2" fillId="3" borderId="23" xfId="0" applyNumberFormat="1" applyFont="1" applyFill="1" applyBorder="1" applyAlignment="1">
      <alignment horizontal="right" vertical="center"/>
    </xf>
    <xf numFmtId="4" fontId="2" fillId="3" borderId="20" xfId="0" applyNumberFormat="1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left" vertical="center" indent="3"/>
    </xf>
    <xf numFmtId="0" fontId="2" fillId="3" borderId="13" xfId="2" applyFont="1" applyFill="1" applyBorder="1" applyAlignment="1">
      <alignment horizontal="center" vertical="center"/>
    </xf>
    <xf numFmtId="4" fontId="2" fillId="3" borderId="11" xfId="0" applyNumberFormat="1" applyFont="1" applyFill="1" applyBorder="1" applyAlignment="1">
      <alignment horizontal="right" vertical="center"/>
    </xf>
    <xf numFmtId="4" fontId="2" fillId="3" borderId="14" xfId="0" applyNumberFormat="1" applyFont="1" applyFill="1" applyBorder="1" applyAlignment="1">
      <alignment horizontal="right" vertical="center"/>
    </xf>
    <xf numFmtId="9" fontId="2" fillId="0" borderId="13" xfId="0" applyNumberFormat="1" applyFont="1" applyFill="1" applyBorder="1" applyAlignment="1">
      <alignment horizontal="right" vertical="center"/>
    </xf>
    <xf numFmtId="4" fontId="2" fillId="0" borderId="15" xfId="0" applyNumberFormat="1" applyFont="1" applyFill="1" applyBorder="1" applyAlignment="1">
      <alignment horizontal="center" vertical="center"/>
    </xf>
    <xf numFmtId="49" fontId="2" fillId="5" borderId="27" xfId="0" applyNumberFormat="1" applyFont="1" applyFill="1" applyBorder="1" applyAlignment="1">
      <alignment horizontal="center" vertical="center"/>
    </xf>
    <xf numFmtId="0" fontId="2" fillId="5" borderId="28" xfId="2" applyFont="1" applyFill="1" applyBorder="1" applyAlignment="1">
      <alignment horizontal="center" vertical="center"/>
    </xf>
    <xf numFmtId="4" fontId="2" fillId="5" borderId="27" xfId="0" applyNumberFormat="1" applyFont="1" applyFill="1" applyBorder="1" applyAlignment="1">
      <alignment horizontal="right" vertical="center"/>
    </xf>
    <xf numFmtId="4" fontId="2" fillId="5" borderId="29" xfId="0" applyNumberFormat="1" applyFont="1" applyFill="1" applyBorder="1" applyAlignment="1">
      <alignment horizontal="right" vertical="center"/>
    </xf>
    <xf numFmtId="9" fontId="2" fillId="5" borderId="28" xfId="0" applyNumberFormat="1" applyFont="1" applyFill="1" applyBorder="1" applyAlignment="1">
      <alignment horizontal="right" vertical="center"/>
    </xf>
    <xf numFmtId="4" fontId="2" fillId="5" borderId="29" xfId="0" applyNumberFormat="1" applyFont="1" applyFill="1" applyBorder="1" applyAlignment="1">
      <alignment horizontal="center" vertical="center"/>
    </xf>
    <xf numFmtId="0" fontId="2" fillId="7" borderId="0" xfId="2" applyFont="1" applyFill="1" applyAlignment="1">
      <alignment vertical="center"/>
    </xf>
    <xf numFmtId="0" fontId="2" fillId="5" borderId="7" xfId="0" applyFont="1" applyFill="1" applyBorder="1" applyAlignment="1">
      <alignment vertical="center" wrapText="1"/>
    </xf>
    <xf numFmtId="0" fontId="2" fillId="2" borderId="7" xfId="2" applyFont="1" applyFill="1" applyBorder="1" applyAlignment="1">
      <alignment horizontal="left" vertical="center" wrapText="1" indent="1"/>
    </xf>
    <xf numFmtId="4" fontId="2" fillId="2" borderId="20" xfId="0" applyNumberFormat="1" applyFont="1" applyFill="1" applyBorder="1" applyAlignment="1">
      <alignment horizontal="right" vertical="center"/>
    </xf>
    <xf numFmtId="0" fontId="2" fillId="2" borderId="7" xfId="2" applyFont="1" applyFill="1" applyBorder="1" applyAlignment="1">
      <alignment horizontal="left" vertical="center" wrapText="1" indent="3"/>
    </xf>
    <xf numFmtId="4" fontId="2" fillId="2" borderId="23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 wrapText="1" indent="1"/>
    </xf>
    <xf numFmtId="0" fontId="2" fillId="0" borderId="7" xfId="0" applyFont="1" applyFill="1" applyBorder="1" applyAlignment="1">
      <alignment horizontal="left" vertical="center" wrapText="1" indent="1"/>
    </xf>
    <xf numFmtId="9" fontId="2" fillId="5" borderId="20" xfId="0" applyNumberFormat="1" applyFont="1" applyFill="1" applyBorder="1" applyAlignment="1">
      <alignment horizontal="right" vertical="center"/>
    </xf>
    <xf numFmtId="0" fontId="2" fillId="0" borderId="13" xfId="2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left" vertical="center" wrapText="1" indent="1"/>
    </xf>
    <xf numFmtId="0" fontId="2" fillId="2" borderId="13" xfId="2" applyFont="1" applyFill="1" applyBorder="1" applyAlignment="1">
      <alignment horizontal="center" vertical="center"/>
    </xf>
    <xf numFmtId="3" fontId="2" fillId="5" borderId="31" xfId="0" applyNumberFormat="1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vertical="center" wrapText="1"/>
    </xf>
    <xf numFmtId="3" fontId="2" fillId="5" borderId="3" xfId="2" applyNumberFormat="1" applyFont="1" applyFill="1" applyBorder="1" applyAlignment="1">
      <alignment horizontal="center" vertical="center"/>
    </xf>
    <xf numFmtId="4" fontId="2" fillId="5" borderId="19" xfId="0" applyNumberFormat="1" applyFont="1" applyFill="1" applyBorder="1" applyAlignment="1">
      <alignment horizontal="right" vertical="center"/>
    </xf>
    <xf numFmtId="3" fontId="2" fillId="3" borderId="32" xfId="0" applyNumberFormat="1" applyFont="1" applyFill="1" applyBorder="1" applyAlignment="1">
      <alignment vertical="center"/>
    </xf>
    <xf numFmtId="3" fontId="2" fillId="3" borderId="6" xfId="2" applyNumberFormat="1" applyFont="1" applyFill="1" applyBorder="1" applyAlignment="1">
      <alignment vertical="center"/>
    </xf>
    <xf numFmtId="3" fontId="2" fillId="3" borderId="8" xfId="2" applyNumberFormat="1" applyFont="1" applyFill="1" applyBorder="1" applyAlignment="1">
      <alignment horizontal="center" vertical="center"/>
    </xf>
    <xf numFmtId="3" fontId="2" fillId="3" borderId="6" xfId="2" applyNumberFormat="1" applyFont="1" applyFill="1" applyBorder="1" applyAlignment="1">
      <alignment horizontal="left" vertical="center" wrapText="1" indent="1"/>
    </xf>
    <xf numFmtId="3" fontId="2" fillId="6" borderId="6" xfId="2" applyNumberFormat="1" applyFont="1" applyFill="1" applyBorder="1" applyAlignment="1">
      <alignment vertical="center"/>
    </xf>
    <xf numFmtId="3" fontId="2" fillId="6" borderId="8" xfId="2" applyNumberFormat="1" applyFont="1" applyFill="1" applyBorder="1" applyAlignment="1">
      <alignment horizontal="center" vertical="center"/>
    </xf>
    <xf numFmtId="3" fontId="2" fillId="3" borderId="6" xfId="2" applyNumberFormat="1" applyFont="1" applyFill="1" applyBorder="1" applyAlignment="1">
      <alignment vertical="center" wrapText="1"/>
    </xf>
    <xf numFmtId="3" fontId="2" fillId="3" borderId="6" xfId="2" applyNumberFormat="1" applyFont="1" applyFill="1" applyBorder="1" applyAlignment="1">
      <alignment horizontal="left" vertical="center" indent="1"/>
    </xf>
    <xf numFmtId="3" fontId="2" fillId="3" borderId="6" xfId="0" applyNumberFormat="1" applyFont="1" applyFill="1" applyBorder="1" applyAlignment="1">
      <alignment vertical="center" wrapText="1"/>
    </xf>
    <xf numFmtId="4" fontId="2" fillId="6" borderId="6" xfId="0" applyNumberFormat="1" applyFont="1" applyFill="1" applyBorder="1" applyAlignment="1">
      <alignment horizontal="right" vertical="center"/>
    </xf>
    <xf numFmtId="4" fontId="2" fillId="6" borderId="9" xfId="0" applyNumberFormat="1" applyFont="1" applyFill="1" applyBorder="1" applyAlignment="1">
      <alignment horizontal="right" vertical="center"/>
    </xf>
    <xf numFmtId="9" fontId="2" fillId="6" borderId="9" xfId="0" applyNumberFormat="1" applyFont="1" applyFill="1" applyBorder="1" applyAlignment="1">
      <alignment horizontal="right" vertical="center"/>
    </xf>
    <xf numFmtId="4" fontId="2" fillId="6" borderId="20" xfId="0" applyNumberFormat="1" applyFont="1" applyFill="1" applyBorder="1" applyAlignment="1">
      <alignment horizontal="center" vertical="center"/>
    </xf>
    <xf numFmtId="3" fontId="2" fillId="5" borderId="32" xfId="0" applyNumberFormat="1" applyFont="1" applyFill="1" applyBorder="1" applyAlignment="1">
      <alignment vertical="center"/>
    </xf>
    <xf numFmtId="3" fontId="2" fillId="5" borderId="6" xfId="0" applyNumberFormat="1" applyFont="1" applyFill="1" applyBorder="1" applyAlignment="1">
      <alignment vertical="center" wrapText="1"/>
    </xf>
    <xf numFmtId="3" fontId="2" fillId="5" borderId="8" xfId="2" applyNumberFormat="1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right" vertical="center"/>
    </xf>
    <xf numFmtId="3" fontId="2" fillId="6" borderId="6" xfId="0" applyNumberFormat="1" applyFont="1" applyFill="1" applyBorder="1" applyAlignment="1">
      <alignment vertical="center" wrapText="1"/>
    </xf>
    <xf numFmtId="3" fontId="2" fillId="6" borderId="6" xfId="2" applyNumberFormat="1" applyFont="1" applyFill="1" applyBorder="1" applyAlignment="1">
      <alignment horizontal="left" vertical="center" wrapText="1" indent="1"/>
    </xf>
    <xf numFmtId="3" fontId="2" fillId="6" borderId="6" xfId="2" applyNumberFormat="1" applyFont="1" applyFill="1" applyBorder="1" applyAlignment="1">
      <alignment horizontal="left" vertical="center" wrapText="1" indent="2"/>
    </xf>
    <xf numFmtId="3" fontId="2" fillId="3" borderId="6" xfId="2" applyNumberFormat="1" applyFont="1" applyFill="1" applyBorder="1" applyAlignment="1">
      <alignment horizontal="left" vertical="center" wrapText="1" indent="2"/>
    </xf>
    <xf numFmtId="3" fontId="2" fillId="3" borderId="6" xfId="0" applyNumberFormat="1" applyFont="1" applyFill="1" applyBorder="1" applyAlignment="1">
      <alignment horizontal="left" vertical="center" wrapText="1" indent="1"/>
    </xf>
    <xf numFmtId="0" fontId="2" fillId="8" borderId="0" xfId="2" applyFont="1" applyFill="1" applyAlignment="1">
      <alignment vertical="center"/>
    </xf>
    <xf numFmtId="3" fontId="2" fillId="2" borderId="6" xfId="2" applyNumberFormat="1" applyFont="1" applyFill="1" applyBorder="1" applyAlignment="1">
      <alignment horizontal="left" vertical="center" wrapText="1" indent="1"/>
    </xf>
    <xf numFmtId="3" fontId="2" fillId="2" borderId="8" xfId="2" applyNumberFormat="1" applyFont="1" applyFill="1" applyBorder="1" applyAlignment="1">
      <alignment horizontal="center" vertical="center"/>
    </xf>
    <xf numFmtId="0" fontId="2" fillId="0" borderId="0" xfId="2" quotePrefix="1" applyFont="1" applyFill="1" applyAlignment="1">
      <alignment vertical="center"/>
    </xf>
    <xf numFmtId="3" fontId="2" fillId="5" borderId="33" xfId="0" applyNumberFormat="1" applyFont="1" applyFill="1" applyBorder="1" applyAlignment="1">
      <alignment vertical="center"/>
    </xf>
    <xf numFmtId="3" fontId="2" fillId="5" borderId="11" xfId="0" applyNumberFormat="1" applyFont="1" applyFill="1" applyBorder="1" applyAlignment="1">
      <alignment vertical="center" wrapText="1"/>
    </xf>
    <xf numFmtId="3" fontId="2" fillId="5" borderId="34" xfId="2" applyNumberFormat="1" applyFont="1" applyFill="1" applyBorder="1" applyAlignment="1">
      <alignment horizontal="center" vertical="center"/>
    </xf>
    <xf numFmtId="4" fontId="2" fillId="5" borderId="11" xfId="0" applyNumberFormat="1" applyFont="1" applyFill="1" applyBorder="1" applyAlignment="1">
      <alignment horizontal="right" vertical="center"/>
    </xf>
    <xf numFmtId="4" fontId="2" fillId="5" borderId="13" xfId="0" applyNumberFormat="1" applyFont="1" applyFill="1" applyBorder="1" applyAlignment="1">
      <alignment horizontal="right" vertical="center"/>
    </xf>
    <xf numFmtId="4" fontId="2" fillId="5" borderId="15" xfId="0" applyNumberFormat="1" applyFont="1" applyFill="1" applyBorder="1" applyAlignment="1">
      <alignment horizontal="center" vertical="center"/>
    </xf>
    <xf numFmtId="4" fontId="2" fillId="7" borderId="0" xfId="2" applyNumberFormat="1" applyFont="1" applyFill="1" applyAlignment="1">
      <alignment vertical="center"/>
    </xf>
    <xf numFmtId="3" fontId="2" fillId="5" borderId="1" xfId="0" applyNumberFormat="1" applyFont="1" applyFill="1" applyBorder="1" applyAlignment="1">
      <alignment vertical="center"/>
    </xf>
    <xf numFmtId="3" fontId="2" fillId="5" borderId="2" xfId="0" applyNumberFormat="1" applyFont="1" applyFill="1" applyBorder="1" applyAlignment="1">
      <alignment vertical="center" wrapText="1"/>
    </xf>
    <xf numFmtId="4" fontId="2" fillId="5" borderId="28" xfId="0" applyNumberFormat="1" applyFont="1" applyFill="1" applyBorder="1" applyAlignment="1">
      <alignment horizontal="right" vertical="center"/>
    </xf>
    <xf numFmtId="3" fontId="2" fillId="3" borderId="6" xfId="0" applyNumberFormat="1" applyFont="1" applyFill="1" applyBorder="1" applyAlignment="1">
      <alignment vertical="center"/>
    </xf>
    <xf numFmtId="3" fontId="2" fillId="6" borderId="7" xfId="0" applyNumberFormat="1" applyFont="1" applyFill="1" applyBorder="1" applyAlignment="1">
      <alignment vertical="center" wrapText="1"/>
    </xf>
    <xf numFmtId="3" fontId="2" fillId="3" borderId="7" xfId="2" applyNumberFormat="1" applyFont="1" applyFill="1" applyBorder="1" applyAlignment="1">
      <alignment horizontal="left" vertical="center" wrapText="1" indent="1"/>
    </xf>
    <xf numFmtId="3" fontId="2" fillId="3" borderId="7" xfId="2" applyNumberFormat="1" applyFont="1" applyFill="1" applyBorder="1" applyAlignment="1">
      <alignment horizontal="left" vertical="center" wrapText="1" indent="2"/>
    </xf>
    <xf numFmtId="3" fontId="2" fillId="3" borderId="7" xfId="0" applyNumberFormat="1" applyFont="1" applyFill="1" applyBorder="1" applyAlignment="1">
      <alignment horizontal="left" vertical="center" wrapText="1" indent="3"/>
    </xf>
    <xf numFmtId="3" fontId="2" fillId="6" borderId="7" xfId="2" applyNumberFormat="1" applyFont="1" applyFill="1" applyBorder="1" applyAlignment="1">
      <alignment horizontal="left" vertical="center" wrapText="1" indent="1"/>
    </xf>
    <xf numFmtId="3" fontId="2" fillId="6" borderId="7" xfId="2" applyNumberFormat="1" applyFont="1" applyFill="1" applyBorder="1" applyAlignment="1">
      <alignment horizontal="left" vertical="center" wrapText="1" indent="2"/>
    </xf>
    <xf numFmtId="3" fontId="2" fillId="0" borderId="6" xfId="0" applyNumberFormat="1" applyFont="1" applyFill="1" applyBorder="1" applyAlignment="1">
      <alignment vertical="center"/>
    </xf>
    <xf numFmtId="10" fontId="2" fillId="6" borderId="6" xfId="0" applyNumberFormat="1" applyFont="1" applyFill="1" applyBorder="1" applyAlignment="1">
      <alignment horizontal="right" vertical="center"/>
    </xf>
    <xf numFmtId="9" fontId="2" fillId="6" borderId="20" xfId="0" applyNumberFormat="1" applyFont="1" applyFill="1" applyBorder="1" applyAlignment="1">
      <alignment horizontal="right" vertical="center"/>
    </xf>
    <xf numFmtId="3" fontId="2" fillId="0" borderId="8" xfId="2" applyNumberFormat="1" applyFont="1" applyFill="1" applyBorder="1" applyAlignment="1">
      <alignment horizontal="center" vertical="center"/>
    </xf>
    <xf numFmtId="3" fontId="2" fillId="3" borderId="7" xfId="2" applyNumberFormat="1" applyFont="1" applyFill="1" applyBorder="1" applyAlignment="1">
      <alignment horizontal="left" vertical="center" indent="1"/>
    </xf>
    <xf numFmtId="3" fontId="2" fillId="6" borderId="7" xfId="2" applyNumberFormat="1" applyFont="1" applyFill="1" applyBorder="1" applyAlignment="1">
      <alignment horizontal="left" vertical="center" indent="1"/>
    </xf>
    <xf numFmtId="9" fontId="2" fillId="6" borderId="6" xfId="0" applyNumberFormat="1" applyFont="1" applyFill="1" applyBorder="1" applyAlignment="1">
      <alignment horizontal="right" vertical="center"/>
    </xf>
    <xf numFmtId="10" fontId="2" fillId="6" borderId="20" xfId="0" applyNumberFormat="1" applyFont="1" applyFill="1" applyBorder="1" applyAlignment="1">
      <alignment horizontal="center" vertical="center"/>
    </xf>
    <xf numFmtId="3" fontId="2" fillId="3" borderId="7" xfId="2" applyNumberFormat="1" applyFont="1" applyFill="1" applyBorder="1" applyAlignment="1">
      <alignment horizontal="left" vertical="center" indent="2"/>
    </xf>
    <xf numFmtId="3" fontId="2" fillId="3" borderId="11" xfId="0" applyNumberFormat="1" applyFont="1" applyFill="1" applyBorder="1" applyAlignment="1">
      <alignment vertical="center"/>
    </xf>
    <xf numFmtId="3" fontId="2" fillId="3" borderId="12" xfId="2" applyNumberFormat="1" applyFont="1" applyFill="1" applyBorder="1" applyAlignment="1">
      <alignment horizontal="left" vertical="center" indent="2"/>
    </xf>
    <xf numFmtId="3" fontId="2" fillId="0" borderId="34" xfId="2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right" vertical="center"/>
    </xf>
    <xf numFmtId="3" fontId="2" fillId="5" borderId="27" xfId="0" applyNumberFormat="1" applyFont="1" applyFill="1" applyBorder="1" applyAlignment="1">
      <alignment vertical="center"/>
    </xf>
    <xf numFmtId="3" fontId="2" fillId="5" borderId="22" xfId="0" applyNumberFormat="1" applyFont="1" applyFill="1" applyBorder="1" applyAlignment="1">
      <alignment vertical="center" wrapText="1"/>
    </xf>
    <xf numFmtId="3" fontId="2" fillId="5" borderId="28" xfId="2" applyNumberFormat="1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4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vertical="center" wrapText="1"/>
    </xf>
    <xf numFmtId="3" fontId="2" fillId="0" borderId="9" xfId="2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3" fontId="2" fillId="0" borderId="7" xfId="2" applyNumberFormat="1" applyFont="1" applyFill="1" applyBorder="1" applyAlignment="1">
      <alignment horizontal="left" vertical="center" wrapText="1" indent="1"/>
    </xf>
    <xf numFmtId="3" fontId="2" fillId="5" borderId="28" xfId="2" applyNumberFormat="1" applyFont="1" applyFill="1" applyBorder="1" applyAlignment="1">
      <alignment horizontal="center" vertical="center"/>
    </xf>
    <xf numFmtId="4" fontId="2" fillId="5" borderId="27" xfId="0" applyNumberFormat="1" applyFont="1" applyFill="1" applyBorder="1" applyAlignment="1">
      <alignment horizontal="center" vertical="center"/>
    </xf>
    <xf numFmtId="4" fontId="2" fillId="5" borderId="28" xfId="0" applyNumberFormat="1" applyFont="1" applyFill="1" applyBorder="1" applyAlignment="1">
      <alignment horizontal="center" vertical="center"/>
    </xf>
    <xf numFmtId="3" fontId="2" fillId="6" borderId="9" xfId="2" applyNumberFormat="1" applyFont="1" applyFill="1" applyBorder="1" applyAlignment="1">
      <alignment horizontal="center" vertical="center"/>
    </xf>
    <xf numFmtId="4" fontId="2" fillId="6" borderId="20" xfId="0" applyNumberFormat="1" applyFont="1" applyFill="1" applyBorder="1" applyAlignment="1">
      <alignment horizontal="right" vertical="center"/>
    </xf>
    <xf numFmtId="3" fontId="2" fillId="0" borderId="7" xfId="2" applyNumberFormat="1" applyFont="1" applyFill="1" applyBorder="1" applyAlignment="1">
      <alignment horizontal="left" vertical="center" indent="2"/>
    </xf>
    <xf numFmtId="3" fontId="2" fillId="6" borderId="7" xfId="2" applyNumberFormat="1" applyFont="1" applyFill="1" applyBorder="1" applyAlignment="1">
      <alignment horizontal="left" vertical="center" indent="2"/>
    </xf>
    <xf numFmtId="3" fontId="2" fillId="0" borderId="7" xfId="2" applyNumberFormat="1" applyFont="1" applyFill="1" applyBorder="1" applyAlignment="1">
      <alignment horizontal="left" vertical="center" indent="1"/>
    </xf>
    <xf numFmtId="3" fontId="2" fillId="5" borderId="6" xfId="0" applyNumberFormat="1" applyFont="1" applyFill="1" applyBorder="1" applyAlignment="1">
      <alignment vertical="center"/>
    </xf>
    <xf numFmtId="3" fontId="2" fillId="5" borderId="7" xfId="0" applyNumberFormat="1" applyFont="1" applyFill="1" applyBorder="1" applyAlignment="1">
      <alignment vertical="center" wrapText="1"/>
    </xf>
    <xf numFmtId="3" fontId="2" fillId="5" borderId="9" xfId="2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center" vertical="center"/>
    </xf>
    <xf numFmtId="3" fontId="10" fillId="0" borderId="9" xfId="0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3" fontId="2" fillId="5" borderId="24" xfId="0" applyNumberFormat="1" applyFont="1" applyFill="1" applyBorder="1" applyAlignment="1">
      <alignment vertical="center"/>
    </xf>
    <xf numFmtId="3" fontId="2" fillId="5" borderId="35" xfId="0" applyNumberFormat="1" applyFont="1" applyFill="1" applyBorder="1" applyAlignment="1">
      <alignment vertical="center" wrapText="1"/>
    </xf>
    <xf numFmtId="3" fontId="2" fillId="5" borderId="21" xfId="2" applyNumberFormat="1" applyFont="1" applyFill="1" applyBorder="1" applyAlignment="1">
      <alignment horizontal="center" vertical="center"/>
    </xf>
    <xf numFmtId="4" fontId="2" fillId="5" borderId="24" xfId="1" applyNumberFormat="1" applyFont="1" applyFill="1" applyBorder="1" applyAlignment="1">
      <alignment horizontal="right" vertical="center"/>
    </xf>
    <xf numFmtId="165" fontId="2" fillId="5" borderId="21" xfId="1" applyNumberFormat="1" applyFont="1" applyFill="1" applyBorder="1" applyAlignment="1">
      <alignment horizontal="center" vertical="center"/>
    </xf>
    <xf numFmtId="4" fontId="2" fillId="5" borderId="25" xfId="1" applyNumberFormat="1" applyFont="1" applyFill="1" applyBorder="1" applyAlignment="1">
      <alignment horizontal="center" vertical="center"/>
    </xf>
    <xf numFmtId="0" fontId="11" fillId="0" borderId="0" xfId="2" applyFont="1" applyFill="1"/>
    <xf numFmtId="3" fontId="2" fillId="2" borderId="37" xfId="2" applyNumberFormat="1" applyFont="1" applyFill="1" applyBorder="1" applyAlignment="1">
      <alignment horizontal="center" vertical="center" wrapText="1"/>
    </xf>
    <xf numFmtId="4" fontId="2" fillId="2" borderId="29" xfId="2" applyNumberFormat="1" applyFont="1" applyFill="1" applyBorder="1" applyAlignment="1">
      <alignment horizontal="center" vertical="center" wrapText="1"/>
    </xf>
    <xf numFmtId="3" fontId="2" fillId="0" borderId="43" xfId="2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right" vertical="center" wrapText="1"/>
    </xf>
    <xf numFmtId="4" fontId="2" fillId="0" borderId="4" xfId="2" applyNumberFormat="1" applyFont="1" applyFill="1" applyBorder="1" applyAlignment="1">
      <alignment horizontal="right" vertical="center" wrapText="1"/>
    </xf>
    <xf numFmtId="4" fontId="2" fillId="0" borderId="28" xfId="2" applyNumberFormat="1" applyFont="1" applyFill="1" applyBorder="1" applyAlignment="1">
      <alignment horizontal="right" vertical="center" wrapText="1"/>
    </xf>
    <xf numFmtId="4" fontId="2" fillId="0" borderId="29" xfId="2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/>
    <xf numFmtId="3" fontId="2" fillId="5" borderId="7" xfId="0" applyNumberFormat="1" applyFont="1" applyFill="1" applyBorder="1" applyAlignment="1">
      <alignment vertical="center"/>
    </xf>
    <xf numFmtId="4" fontId="2" fillId="5" borderId="20" xfId="2" applyNumberFormat="1" applyFont="1" applyFill="1" applyBorder="1" applyAlignment="1">
      <alignment horizontal="center" vertical="center" wrapText="1"/>
    </xf>
    <xf numFmtId="4" fontId="2" fillId="5" borderId="6" xfId="2" applyNumberFormat="1" applyFont="1" applyFill="1" applyBorder="1" applyAlignment="1">
      <alignment horizontal="right" vertical="center" wrapText="1"/>
    </xf>
    <xf numFmtId="4" fontId="2" fillId="0" borderId="6" xfId="2" applyNumberFormat="1" applyFont="1" applyFill="1" applyBorder="1" applyAlignment="1">
      <alignment horizontal="right" vertical="center" wrapText="1"/>
    </xf>
    <xf numFmtId="4" fontId="2" fillId="0" borderId="23" xfId="2" applyNumberFormat="1" applyFont="1" applyFill="1" applyBorder="1" applyAlignment="1">
      <alignment horizontal="right" vertical="center" wrapText="1"/>
    </xf>
    <xf numFmtId="4" fontId="2" fillId="0" borderId="20" xfId="2" applyNumberFormat="1" applyFont="1" applyFill="1" applyBorder="1" applyAlignment="1">
      <alignment horizontal="center" vertical="center" wrapText="1"/>
    </xf>
    <xf numFmtId="3" fontId="2" fillId="0" borderId="7" xfId="2" applyNumberFormat="1" applyFont="1" applyFill="1" applyBorder="1" applyAlignment="1">
      <alignment horizontal="left" vertical="center" wrapText="1" indent="2"/>
    </xf>
    <xf numFmtId="4" fontId="2" fillId="0" borderId="6" xfId="2" applyNumberFormat="1" applyFont="1" applyFill="1" applyBorder="1" applyAlignment="1">
      <alignment horizontal="center" vertical="center" wrapText="1"/>
    </xf>
    <xf numFmtId="4" fontId="2" fillId="0" borderId="9" xfId="2" applyNumberFormat="1" applyFont="1" applyFill="1" applyBorder="1" applyAlignment="1">
      <alignment horizontal="right" vertical="center" wrapText="1"/>
    </xf>
    <xf numFmtId="3" fontId="2" fillId="0" borderId="7" xfId="0" applyNumberFormat="1" applyFont="1" applyFill="1" applyBorder="1" applyAlignment="1">
      <alignment horizontal="left" vertical="center" wrapText="1" indent="3"/>
    </xf>
    <xf numFmtId="4" fontId="2" fillId="6" borderId="6" xfId="2" applyNumberFormat="1" applyFont="1" applyFill="1" applyBorder="1" applyAlignment="1">
      <alignment horizontal="right" vertical="center" wrapText="1"/>
    </xf>
    <xf numFmtId="4" fontId="2" fillId="6" borderId="9" xfId="2" applyNumberFormat="1" applyFont="1" applyFill="1" applyBorder="1" applyAlignment="1">
      <alignment horizontal="center" vertical="center" wrapText="1"/>
    </xf>
    <xf numFmtId="4" fontId="2" fillId="6" borderId="20" xfId="2" applyNumberFormat="1" applyFont="1" applyFill="1" applyBorder="1" applyAlignment="1">
      <alignment horizontal="center" vertical="center" wrapText="1"/>
    </xf>
    <xf numFmtId="4" fontId="2" fillId="6" borderId="6" xfId="2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left" vertical="center" wrapText="1" indent="4"/>
    </xf>
    <xf numFmtId="3" fontId="2" fillId="6" borderId="7" xfId="0" applyNumberFormat="1" applyFont="1" applyFill="1" applyBorder="1" applyAlignment="1">
      <alignment horizontal="left" vertical="center" wrapText="1" indent="3"/>
    </xf>
    <xf numFmtId="4" fontId="2" fillId="6" borderId="9" xfId="2" applyNumberFormat="1" applyFont="1" applyFill="1" applyBorder="1" applyAlignment="1">
      <alignment horizontal="right" vertical="center" wrapText="1"/>
    </xf>
    <xf numFmtId="3" fontId="2" fillId="6" borderId="7" xfId="0" applyNumberFormat="1" applyFont="1" applyFill="1" applyBorder="1" applyAlignment="1">
      <alignment horizontal="left" vertical="center" wrapText="1" indent="4"/>
    </xf>
    <xf numFmtId="3" fontId="2" fillId="0" borderId="7" xfId="2" applyNumberFormat="1" applyFont="1" applyFill="1" applyBorder="1" applyAlignment="1">
      <alignment horizontal="left" vertical="center" indent="3"/>
    </xf>
    <xf numFmtId="3" fontId="2" fillId="6" borderId="7" xfId="2" applyNumberFormat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left" vertical="center" wrapText="1" indent="2"/>
    </xf>
    <xf numFmtId="3" fontId="2" fillId="0" borderId="7" xfId="2" applyNumberFormat="1" applyFont="1" applyFill="1" applyBorder="1" applyAlignment="1">
      <alignment vertical="center" wrapText="1"/>
    </xf>
    <xf numFmtId="0" fontId="12" fillId="0" borderId="0" xfId="3" applyFont="1" applyFill="1" applyAlignment="1">
      <alignment vertical="center" wrapText="1"/>
    </xf>
    <xf numFmtId="0" fontId="13" fillId="0" borderId="0" xfId="4" applyFont="1" applyFill="1" applyAlignment="1">
      <alignment vertical="center"/>
    </xf>
    <xf numFmtId="4" fontId="2" fillId="5" borderId="20" xfId="2" applyNumberFormat="1" applyFont="1" applyFill="1" applyBorder="1" applyAlignment="1">
      <alignment horizontal="right" vertical="center" wrapText="1"/>
    </xf>
    <xf numFmtId="3" fontId="2" fillId="5" borderId="44" xfId="2" applyNumberFormat="1" applyFont="1" applyFill="1" applyBorder="1" applyAlignment="1">
      <alignment horizontal="center" vertical="center"/>
    </xf>
    <xf numFmtId="4" fontId="2" fillId="5" borderId="11" xfId="2" applyNumberFormat="1" applyFont="1" applyFill="1" applyBorder="1" applyAlignment="1">
      <alignment horizontal="right" vertical="center" wrapText="1"/>
    </xf>
    <xf numFmtId="4" fontId="2" fillId="5" borderId="13" xfId="2" applyNumberFormat="1" applyFont="1" applyFill="1" applyBorder="1" applyAlignment="1">
      <alignment horizontal="center" vertical="center" wrapText="1"/>
    </xf>
    <xf numFmtId="4" fontId="2" fillId="5" borderId="13" xfId="2" applyNumberFormat="1" applyFont="1" applyFill="1" applyBorder="1" applyAlignment="1">
      <alignment horizontal="right" vertical="center" wrapText="1"/>
    </xf>
    <xf numFmtId="4" fontId="2" fillId="5" borderId="25" xfId="2" applyNumberFormat="1" applyFont="1" applyFill="1" applyBorder="1" applyAlignment="1">
      <alignment horizontal="center" vertical="center" wrapText="1"/>
    </xf>
    <xf numFmtId="3" fontId="2" fillId="5" borderId="3" xfId="2" applyNumberFormat="1" applyFont="1" applyFill="1" applyBorder="1" applyAlignment="1">
      <alignment horizontal="center" vertical="center" wrapText="1"/>
    </xf>
    <xf numFmtId="4" fontId="2" fillId="5" borderId="19" xfId="2" applyNumberFormat="1" applyFont="1" applyFill="1" applyBorder="1" applyAlignment="1">
      <alignment horizontal="center" vertical="center"/>
    </xf>
    <xf numFmtId="3" fontId="2" fillId="6" borderId="44" xfId="2" applyNumberFormat="1" applyFont="1" applyFill="1" applyBorder="1" applyAlignment="1">
      <alignment horizontal="center" vertical="center"/>
    </xf>
    <xf numFmtId="4" fontId="2" fillId="6" borderId="20" xfId="2" applyNumberFormat="1" applyFont="1" applyFill="1" applyBorder="1" applyAlignment="1">
      <alignment horizontal="center" vertical="center"/>
    </xf>
    <xf numFmtId="4" fontId="2" fillId="6" borderId="9" xfId="2" applyNumberFormat="1" applyFont="1" applyFill="1" applyBorder="1" applyAlignment="1">
      <alignment horizontal="right" vertical="center"/>
    </xf>
    <xf numFmtId="3" fontId="2" fillId="0" borderId="8" xfId="2" applyNumberFormat="1" applyFont="1" applyFill="1" applyBorder="1" applyAlignment="1">
      <alignment horizontal="center" vertical="center" wrapText="1"/>
    </xf>
    <xf numFmtId="3" fontId="2" fillId="0" borderId="44" xfId="2" applyNumberFormat="1" applyFont="1" applyFill="1" applyBorder="1" applyAlignment="1">
      <alignment horizontal="center" vertical="center"/>
    </xf>
    <xf numFmtId="3" fontId="2" fillId="3" borderId="11" xfId="2" applyNumberFormat="1" applyFont="1" applyFill="1" applyBorder="1" applyAlignment="1">
      <alignment vertical="center"/>
    </xf>
    <xf numFmtId="3" fontId="2" fillId="0" borderId="12" xfId="2" applyNumberFormat="1" applyFont="1" applyFill="1" applyBorder="1" applyAlignment="1">
      <alignment horizontal="left" vertical="center" wrapText="1" indent="1"/>
    </xf>
    <xf numFmtId="4" fontId="2" fillId="0" borderId="11" xfId="2" applyNumberFormat="1" applyFont="1" applyFill="1" applyBorder="1" applyAlignment="1">
      <alignment horizontal="right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4" fontId="2" fillId="0" borderId="13" xfId="2" applyNumberFormat="1" applyFont="1" applyFill="1" applyBorder="1" applyAlignment="1">
      <alignment horizontal="right" vertical="center"/>
    </xf>
    <xf numFmtId="4" fontId="2" fillId="0" borderId="15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left" vertical="center"/>
    </xf>
    <xf numFmtId="49" fontId="3" fillId="3" borderId="45" xfId="2" applyNumberFormat="1" applyFont="1" applyFill="1" applyBorder="1" applyAlignment="1">
      <alignment horizontal="left" vertical="center"/>
    </xf>
    <xf numFmtId="0" fontId="2" fillId="0" borderId="0" xfId="2" applyNumberFormat="1" applyFont="1" applyFill="1" applyAlignment="1">
      <alignment horizontal="left" vertical="top" wrapText="1"/>
    </xf>
    <xf numFmtId="0" fontId="2" fillId="0" borderId="0" xfId="2" applyNumberFormat="1" applyFont="1" applyFill="1" applyAlignment="1">
      <alignment horizontal="left" vertical="top"/>
    </xf>
    <xf numFmtId="49" fontId="2" fillId="3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left" vertical="center"/>
    </xf>
    <xf numFmtId="4" fontId="2" fillId="6" borderId="32" xfId="2" applyNumberFormat="1" applyFont="1" applyFill="1" applyBorder="1" applyAlignment="1">
      <alignment horizontal="right" vertical="center" wrapText="1"/>
    </xf>
    <xf numFmtId="3" fontId="2" fillId="0" borderId="26" xfId="2" applyNumberFormat="1" applyFont="1" applyFill="1" applyBorder="1" applyAlignment="1">
      <alignment vertical="center" wrapText="1"/>
    </xf>
    <xf numFmtId="3" fontId="2" fillId="0" borderId="42" xfId="2" applyNumberFormat="1" applyFont="1" applyFill="1" applyBorder="1" applyAlignment="1">
      <alignment vertical="center" wrapText="1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 wrapText="1"/>
    </xf>
    <xf numFmtId="0" fontId="2" fillId="0" borderId="0" xfId="2" applyNumberFormat="1" applyFont="1" applyFill="1" applyAlignment="1">
      <alignment horizontal="left" vertical="top" wrapText="1"/>
    </xf>
    <xf numFmtId="4" fontId="2" fillId="2" borderId="5" xfId="2" applyNumberFormat="1" applyFont="1" applyFill="1" applyBorder="1" applyAlignment="1">
      <alignment horizontal="center" vertical="center" wrapText="1"/>
    </xf>
    <xf numFmtId="4" fontId="2" fillId="2" borderId="10" xfId="2" applyNumberFormat="1" applyFont="1" applyFill="1" applyBorder="1" applyAlignment="1">
      <alignment horizontal="center" vertical="center" wrapText="1"/>
    </xf>
    <xf numFmtId="49" fontId="8" fillId="4" borderId="16" xfId="2" applyNumberFormat="1" applyFont="1" applyFill="1" applyBorder="1" applyAlignment="1">
      <alignment horizontal="center" vertical="center"/>
    </xf>
    <xf numFmtId="49" fontId="8" fillId="4" borderId="17" xfId="2" applyNumberFormat="1" applyFont="1" applyFill="1" applyBorder="1" applyAlignment="1">
      <alignment horizontal="center" vertical="center"/>
    </xf>
    <xf numFmtId="49" fontId="8" fillId="4" borderId="18" xfId="2" applyNumberFormat="1" applyFont="1" applyFill="1" applyBorder="1" applyAlignment="1">
      <alignment horizontal="center" vertical="center"/>
    </xf>
    <xf numFmtId="3" fontId="8" fillId="4" borderId="16" xfId="2" applyNumberFormat="1" applyFont="1" applyFill="1" applyBorder="1" applyAlignment="1">
      <alignment vertical="center"/>
    </xf>
    <xf numFmtId="3" fontId="8" fillId="4" borderId="17" xfId="2" applyNumberFormat="1" applyFont="1" applyFill="1" applyBorder="1" applyAlignment="1">
      <alignment vertical="center"/>
    </xf>
    <xf numFmtId="3" fontId="8" fillId="4" borderId="18" xfId="2" applyNumberFormat="1" applyFont="1" applyFill="1" applyBorder="1" applyAlignment="1">
      <alignment vertical="center"/>
    </xf>
    <xf numFmtId="3" fontId="2" fillId="4" borderId="36" xfId="2" applyNumberFormat="1" applyFont="1" applyFill="1" applyBorder="1" applyAlignment="1">
      <alignment vertical="center" wrapText="1"/>
    </xf>
    <xf numFmtId="3" fontId="2" fillId="4" borderId="30" xfId="2" applyNumberFormat="1" applyFont="1" applyFill="1" applyBorder="1" applyAlignment="1">
      <alignment vertical="center" wrapText="1"/>
    </xf>
    <xf numFmtId="3" fontId="2" fillId="4" borderId="37" xfId="2" applyNumberFormat="1" applyFont="1" applyFill="1" applyBorder="1" applyAlignment="1">
      <alignment vertical="center" wrapText="1"/>
    </xf>
    <xf numFmtId="3" fontId="2" fillId="4" borderId="38" xfId="2" applyNumberFormat="1" applyFont="1" applyFill="1" applyBorder="1" applyAlignment="1">
      <alignment vertical="center" wrapText="1"/>
    </xf>
    <xf numFmtId="3" fontId="2" fillId="4" borderId="39" xfId="2" applyNumberFormat="1" applyFont="1" applyFill="1" applyBorder="1" applyAlignment="1">
      <alignment vertical="center" wrapText="1"/>
    </xf>
    <xf numFmtId="3" fontId="2" fillId="4" borderId="40" xfId="2" applyNumberFormat="1" applyFont="1" applyFill="1" applyBorder="1" applyAlignment="1">
      <alignment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3" fontId="5" fillId="3" borderId="6" xfId="2" applyNumberFormat="1" applyFont="1" applyFill="1" applyBorder="1" applyAlignment="1">
      <alignment horizontal="center" vertical="center" wrapText="1"/>
    </xf>
    <xf numFmtId="3" fontId="5" fillId="0" borderId="41" xfId="2" applyNumberFormat="1" applyFont="1" applyFill="1" applyBorder="1" applyAlignment="1">
      <alignment horizontal="center" vertical="center" wrapText="1"/>
    </xf>
    <xf numFmtId="3" fontId="5" fillId="0" borderId="22" xfId="2" applyNumberFormat="1" applyFont="1" applyFill="1" applyBorder="1" applyAlignment="1">
      <alignment horizontal="center" vertical="center" wrapText="1"/>
    </xf>
    <xf numFmtId="3" fontId="5" fillId="0" borderId="4" xfId="2" applyNumberFormat="1" applyFont="1" applyFill="1" applyBorder="1" applyAlignment="1">
      <alignment horizontal="center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3" fontId="2" fillId="2" borderId="1" xfId="2" applyNumberFormat="1" applyFont="1" applyFill="1" applyBorder="1" applyAlignment="1">
      <alignment horizontal="center" vertical="center" wrapText="1"/>
    </xf>
    <xf numFmtId="3" fontId="2" fillId="2" borderId="4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2" fillId="0" borderId="0" xfId="2" applyFont="1" applyFill="1" applyAlignment="1">
      <alignment horizontal="center" vertical="center" wrapText="1"/>
    </xf>
    <xf numFmtId="49" fontId="5" fillId="2" borderId="47" xfId="2" applyNumberFormat="1" applyFont="1" applyFill="1" applyBorder="1" applyAlignment="1">
      <alignment horizontal="center" vertical="center" wrapText="1"/>
    </xf>
    <xf numFmtId="49" fontId="5" fillId="2" borderId="27" xfId="2" applyNumberFormat="1" applyFont="1" applyFill="1" applyBorder="1" applyAlignment="1">
      <alignment horizontal="center" vertical="center" wrapText="1"/>
    </xf>
    <xf numFmtId="0" fontId="5" fillId="2" borderId="41" xfId="2" applyFont="1" applyFill="1" applyBorder="1" applyAlignment="1">
      <alignment horizontal="center" vertical="center" wrapText="1"/>
    </xf>
    <xf numFmtId="0" fontId="5" fillId="2" borderId="22" xfId="2" applyFont="1" applyFill="1" applyBorder="1" applyAlignment="1">
      <alignment horizontal="center" vertical="center" wrapText="1"/>
    </xf>
    <xf numFmtId="0" fontId="5" fillId="2" borderId="46" xfId="2" applyFont="1" applyFill="1" applyBorder="1" applyAlignment="1">
      <alignment horizontal="center" vertical="center" wrapText="1"/>
    </xf>
    <xf numFmtId="0" fontId="5" fillId="2" borderId="28" xfId="2" applyFont="1" applyFill="1" applyBorder="1" applyAlignment="1">
      <alignment horizontal="center" vertical="center" wrapText="1"/>
    </xf>
    <xf numFmtId="3" fontId="2" fillId="2" borderId="26" xfId="2" applyNumberFormat="1" applyFont="1" applyFill="1" applyBorder="1" applyAlignment="1">
      <alignment horizontal="center" vertical="center" wrapText="1"/>
    </xf>
    <xf numFmtId="3" fontId="2" fillId="2" borderId="19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2" xfId="2"/>
    <cellStyle name="Обычный 8" xfId="3"/>
    <cellStyle name="Обычный_Формат МЭ  - (кор  08 09 2010) 2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/ECONOMIST/&#1055;&#1083;&#1072;&#1085;&#1086;&#1074;&#1086;-&#1101;&#1082;&#1086;&#1085;&#1086;&#1084;&#1080;&#1095;&#1077;&#1089;&#1082;&#1080;&#1081;%20&#1086;&#1090;&#1076;&#1077;&#1083;/&#1041;&#1044;&#1056;/2019/&#1087;&#1083;&#1072;&#1085;/&#1076;&#1083;&#1103;%20&#1048;&#1055;%202020-2024/&#1054;&#1082;&#1090;&#1103;&#1073;&#1088;&#1100;/D1018_1037000158513_01_6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/ECONOMIST/&#1055;&#1083;&#1072;&#1085;&#1086;&#1074;&#1086;-&#1101;&#1082;&#1086;&#1085;&#1086;&#1084;&#1080;&#1095;&#1077;&#1089;&#1082;&#1080;&#1081;%20&#1086;&#1090;&#1076;&#1077;&#1083;/&#1041;&#1044;&#1056;/2020/&#1060;&#1072;&#1082;&#1090;/&#1060;&#1048;&#1053;&#1040;&#1053;&#1057;&#1054;&#1042;&#1067;&#1049;%20&#1055;&#1051;&#1040;&#1053;%20&#1085;&#1072;%202020%20&#1075;&#1086;&#1076;%20(&#1089;%20&#1087;&#1086;&#1082;&#1074;&#1072;&#1088;&#1090;&#1072;&#1083;&#1100;&#1085;&#1086;&#1081;%20&#1088;&#1072;&#1079;&#1073;&#1080;&#1074;&#1082;&#1086;&#1081;)_&#1087;&#1086;&#1076;&#1088;&#1086;&#1073;&#1085;&#1099;&#1081;_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/ECONOMIST/&#1055;&#1083;&#1072;&#1085;&#1086;&#1074;&#1086;-&#1101;&#1082;&#1086;&#1085;&#1086;&#1084;&#1080;&#1095;&#1077;&#1089;&#1082;&#1080;&#1081;%20&#1086;&#1090;&#1076;&#1077;&#1083;/&#1048;&#1085;&#1074;&#1077;&#1089;&#1090;&#1080;&#1094;&#1080;&#1086;&#1085;&#1085;&#1072;&#1103;%20&#1087;&#1088;&#1086;&#1075;&#1088;&#1072;&#1084;&#1084;&#1072;%20&#1086;&#1090;&#1095;&#1077;&#1090;&#1099;%20&#1074;%20&#1060;&#1057;&#1058;/&#1048;&#1085;&#1074;&#1077;&#1089;&#1090;&#1080;&#1094;&#1080;&#1086;&#1085;&#1085;&#1072;&#1103;%20&#1087;&#1088;&#1086;&#1075;&#1088;&#1072;&#1084;&#1084;&#1072;%202020%20&#1075;&#1086;&#1076;/&#1060;&#1080;&#1085;.&#1087;&#1083;&#1072;&#1085;%20&#1086;&#1090;%2030.10.2019%20&#1075;/D1018_1037000158513_01_6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движная энергетика 1"/>
      <sheetName val="ФЭМ"/>
      <sheetName val="Лист1"/>
      <sheetName val="проч"/>
      <sheetName val="Росэнергоатом"/>
    </sheetNames>
    <sheetDataSet>
      <sheetData sheetId="0"/>
      <sheetData sheetId="1">
        <row r="29">
          <cell r="E29">
            <v>1329.1358</v>
          </cell>
        </row>
        <row r="31">
          <cell r="E31">
            <v>102.47066499134399</v>
          </cell>
        </row>
        <row r="34">
          <cell r="E34">
            <v>0</v>
          </cell>
        </row>
        <row r="37">
          <cell r="E37">
            <v>291.04668310453394</v>
          </cell>
        </row>
        <row r="39">
          <cell r="E39">
            <v>0</v>
          </cell>
        </row>
        <row r="44">
          <cell r="E44">
            <v>1318.2116910648965</v>
          </cell>
        </row>
        <row r="46">
          <cell r="E46">
            <v>27.20299386644567</v>
          </cell>
        </row>
        <row r="49">
          <cell r="E49">
            <v>0</v>
          </cell>
        </row>
        <row r="52">
          <cell r="E52">
            <v>263.03068879268682</v>
          </cell>
        </row>
        <row r="57">
          <cell r="E57">
            <v>408.49438869224582</v>
          </cell>
        </row>
        <row r="59">
          <cell r="E59">
            <v>4.5143503799999998</v>
          </cell>
        </row>
        <row r="60">
          <cell r="E60">
            <v>110.52079393390164</v>
          </cell>
        </row>
        <row r="61">
          <cell r="E61">
            <v>13.29342007312</v>
          </cell>
        </row>
        <row r="67">
          <cell r="E67">
            <v>70.591181943919992</v>
          </cell>
        </row>
        <row r="68">
          <cell r="E68">
            <v>761.8501712790129</v>
          </cell>
        </row>
        <row r="69">
          <cell r="E69">
            <v>164.15446387228494</v>
          </cell>
        </row>
        <row r="71">
          <cell r="E71">
            <v>8.8250430481058206</v>
          </cell>
        </row>
        <row r="72">
          <cell r="E72">
            <v>0</v>
          </cell>
        </row>
        <row r="74">
          <cell r="E74">
            <v>29.080222938852241</v>
          </cell>
        </row>
        <row r="75">
          <cell r="E75">
            <v>35.041712562585367</v>
          </cell>
        </row>
        <row r="76">
          <cell r="E76">
            <v>2.0796250000000001</v>
          </cell>
        </row>
        <row r="78">
          <cell r="E78">
            <v>139.71356300000002</v>
          </cell>
        </row>
        <row r="79">
          <cell r="E79">
            <v>0</v>
          </cell>
        </row>
        <row r="80">
          <cell r="E80">
            <v>164.13670545553626</v>
          </cell>
        </row>
        <row r="87">
          <cell r="E87">
            <v>10.924108935103504</v>
          </cell>
        </row>
        <row r="89">
          <cell r="E89">
            <v>75.267671124898328</v>
          </cell>
        </row>
        <row r="95">
          <cell r="E95">
            <v>28.015994311847123</v>
          </cell>
        </row>
        <row r="99">
          <cell r="E99">
            <v>0.60059817000000004</v>
          </cell>
        </row>
        <row r="100">
          <cell r="E100">
            <v>0</v>
          </cell>
        </row>
        <row r="102">
          <cell r="E102">
            <v>81.904830079999996</v>
          </cell>
        </row>
        <row r="104">
          <cell r="E104">
            <v>14.4</v>
          </cell>
        </row>
        <row r="105">
          <cell r="E105">
            <v>33.009303879999997</v>
          </cell>
        </row>
        <row r="106">
          <cell r="E106">
            <v>0</v>
          </cell>
        </row>
        <row r="108">
          <cell r="E108">
            <v>31.825885710000001</v>
          </cell>
        </row>
        <row r="115">
          <cell r="E115">
            <v>16.990420053970468</v>
          </cell>
        </row>
        <row r="117">
          <cell r="E117">
            <v>76.557883874898323</v>
          </cell>
        </row>
        <row r="120">
          <cell r="E120">
            <v>0</v>
          </cell>
        </row>
        <row r="123">
          <cell r="E123">
            <v>23.929709102980279</v>
          </cell>
        </row>
        <row r="125">
          <cell r="E125">
            <v>0</v>
          </cell>
        </row>
        <row r="130">
          <cell r="E130">
            <v>3.3980840107940939</v>
          </cell>
        </row>
        <row r="132">
          <cell r="E132">
            <v>15.311576774979665</v>
          </cell>
        </row>
        <row r="138">
          <cell r="E138">
            <v>4.7859418205960562</v>
          </cell>
        </row>
        <row r="145">
          <cell r="E145">
            <v>13.592336043176374</v>
          </cell>
        </row>
        <row r="147">
          <cell r="E147">
            <v>61.24630709991866</v>
          </cell>
        </row>
        <row r="153">
          <cell r="E153">
            <v>19.143767282384225</v>
          </cell>
        </row>
        <row r="155">
          <cell r="E155">
            <v>69.983113339495702</v>
          </cell>
        </row>
        <row r="158">
          <cell r="E158">
            <v>23.999297085983557</v>
          </cell>
        </row>
        <row r="160">
          <cell r="E160">
            <v>314.64178078413397</v>
          </cell>
        </row>
        <row r="161">
          <cell r="E161">
            <v>377.5</v>
          </cell>
        </row>
        <row r="162">
          <cell r="E162">
            <v>0</v>
          </cell>
        </row>
        <row r="163">
          <cell r="E163">
            <v>367.5</v>
          </cell>
        </row>
        <row r="165">
          <cell r="E165">
            <v>1.1679949149923303</v>
          </cell>
        </row>
        <row r="168">
          <cell r="E168">
            <v>0</v>
          </cell>
        </row>
        <row r="173">
          <cell r="E173">
            <v>1594.9629600000001</v>
          </cell>
        </row>
        <row r="175">
          <cell r="E175">
            <v>122.96479798961279</v>
          </cell>
        </row>
        <row r="184">
          <cell r="E184">
            <v>349.25601972544069</v>
          </cell>
        </row>
        <row r="187">
          <cell r="E187">
            <v>445.19326643069496</v>
          </cell>
        </row>
        <row r="189">
          <cell r="E189">
            <v>78.278040960000013</v>
          </cell>
        </row>
        <row r="190">
          <cell r="E190">
            <v>366.91522547069496</v>
          </cell>
        </row>
        <row r="194">
          <cell r="E194">
            <v>508.28960813860522</v>
          </cell>
        </row>
        <row r="195">
          <cell r="E195">
            <v>164.75780684126221</v>
          </cell>
        </row>
        <row r="196">
          <cell r="E196">
            <v>358.27196641081895</v>
          </cell>
        </row>
        <row r="197">
          <cell r="E197">
            <v>23.495602606369815</v>
          </cell>
        </row>
        <row r="198">
          <cell r="E198">
            <v>132.62495272068196</v>
          </cell>
        </row>
        <row r="199">
          <cell r="E199">
            <v>84.70941833270399</v>
          </cell>
        </row>
        <row r="200">
          <cell r="E200">
            <v>42.050055075102442</v>
          </cell>
        </row>
        <row r="201">
          <cell r="E201">
            <v>33.009303879999997</v>
          </cell>
        </row>
        <row r="202">
          <cell r="E202">
            <v>58.345217070366687</v>
          </cell>
        </row>
        <row r="212">
          <cell r="E212">
            <v>100.968689148</v>
          </cell>
        </row>
        <row r="213">
          <cell r="E213">
            <v>63.021674735999994</v>
          </cell>
        </row>
        <row r="214">
          <cell r="E214">
            <v>0</v>
          </cell>
        </row>
        <row r="215">
          <cell r="E215">
            <v>38.416397711999998</v>
          </cell>
        </row>
        <row r="216">
          <cell r="E216">
            <v>0</v>
          </cell>
        </row>
        <row r="218">
          <cell r="E218">
            <v>2.4</v>
          </cell>
        </row>
        <row r="223">
          <cell r="E223">
            <v>0.60059817000000004</v>
          </cell>
        </row>
        <row r="224">
          <cell r="E224">
            <v>300</v>
          </cell>
        </row>
        <row r="225">
          <cell r="E225">
            <v>300</v>
          </cell>
        </row>
        <row r="237">
          <cell r="E237">
            <v>310</v>
          </cell>
        </row>
        <row r="251">
          <cell r="E251">
            <v>1.6708474668994029</v>
          </cell>
        </row>
        <row r="254">
          <cell r="E254">
            <v>138.76835679457139</v>
          </cell>
        </row>
        <row r="265">
          <cell r="E265">
            <v>62.268356794571375</v>
          </cell>
        </row>
        <row r="269">
          <cell r="E269">
            <v>10.5</v>
          </cell>
        </row>
        <row r="281">
          <cell r="E281">
            <v>66</v>
          </cell>
        </row>
        <row r="295">
          <cell r="E295">
            <v>23.52</v>
          </cell>
        </row>
        <row r="296">
          <cell r="E296">
            <v>0</v>
          </cell>
        </row>
        <row r="297">
          <cell r="E297">
            <v>70.099999999999994</v>
          </cell>
        </row>
        <row r="298">
          <cell r="E298">
            <v>0</v>
          </cell>
        </row>
        <row r="299">
          <cell r="E299">
            <v>198.43</v>
          </cell>
        </row>
        <row r="300">
          <cell r="E300">
            <v>0</v>
          </cell>
        </row>
        <row r="301">
          <cell r="E301">
            <v>174.38228484462314</v>
          </cell>
        </row>
        <row r="303">
          <cell r="E303">
            <v>252.08771515537683</v>
          </cell>
        </row>
        <row r="367">
          <cell r="E367">
            <v>755</v>
          </cell>
        </row>
        <row r="445">
          <cell r="J445">
            <v>0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движная энергетика 1"/>
      <sheetName val="ФЭМ"/>
      <sheetName val="Лист1"/>
      <sheetName val="проч"/>
      <sheetName val="Росэнергоатом"/>
    </sheetNames>
    <sheetDataSet>
      <sheetData sheetId="0"/>
      <sheetData sheetId="1">
        <row r="208">
          <cell r="P208">
            <v>0</v>
          </cell>
          <cell r="Q208">
            <v>0</v>
          </cell>
        </row>
        <row r="209">
          <cell r="R209">
            <v>0</v>
          </cell>
          <cell r="S209">
            <v>0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движная энергетика 1"/>
      <sheetName val="ФЭМ"/>
      <sheetName val="Лист1"/>
      <sheetName val="проч"/>
      <sheetName val="Росэнергоатом"/>
    </sheetNames>
    <sheetDataSet>
      <sheetData sheetId="0"/>
      <sheetData sheetId="1">
        <row r="347">
          <cell r="E347">
            <v>1443.1096050000003</v>
          </cell>
        </row>
        <row r="385">
          <cell r="E385">
            <v>1.2369336990108479</v>
          </cell>
        </row>
        <row r="402">
          <cell r="E402">
            <v>142.12080631000001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CC465"/>
  <sheetViews>
    <sheetView tabSelected="1" topLeftCell="B1" zoomScale="90" zoomScaleNormal="90" zoomScaleSheetLayoutView="86" workbookViewId="0">
      <selection activeCell="B4" sqref="B4"/>
    </sheetView>
  </sheetViews>
  <sheetFormatPr defaultColWidth="10.28515625" defaultRowHeight="15" x14ac:dyDescent="0.25"/>
  <cols>
    <col min="1" max="1" width="10.28515625" style="5"/>
    <col min="2" max="2" width="10.140625" style="260" customWidth="1"/>
    <col min="3" max="3" width="85.28515625" style="2" customWidth="1"/>
    <col min="4" max="4" width="16.5703125" style="3" customWidth="1"/>
    <col min="5" max="9" width="12.7109375" style="4" customWidth="1"/>
    <col min="10" max="10" width="11.140625" style="5" customWidth="1"/>
    <col min="11" max="16384" width="10.28515625" style="5"/>
  </cols>
  <sheetData>
    <row r="1" spans="2:9" x14ac:dyDescent="0.25">
      <c r="B1" s="1"/>
    </row>
    <row r="2" spans="2:9" x14ac:dyDescent="0.25">
      <c r="B2" s="291" t="s">
        <v>704</v>
      </c>
      <c r="C2" s="291"/>
      <c r="D2" s="291"/>
      <c r="E2" s="291"/>
      <c r="F2" s="291"/>
      <c r="G2" s="291"/>
      <c r="H2" s="291"/>
      <c r="I2" s="291"/>
    </row>
    <row r="3" spans="2:9" x14ac:dyDescent="0.25">
      <c r="B3" s="292"/>
      <c r="C3" s="292"/>
      <c r="D3" s="292"/>
      <c r="E3" s="292"/>
      <c r="F3" s="292"/>
      <c r="G3" s="292"/>
      <c r="H3" s="292"/>
      <c r="I3" s="292"/>
    </row>
    <row r="4" spans="2:9" x14ac:dyDescent="0.25">
      <c r="B4" s="1"/>
    </row>
    <row r="5" spans="2:9" ht="15" customHeight="1" x14ac:dyDescent="0.25">
      <c r="B5" s="293" t="s">
        <v>0</v>
      </c>
      <c r="C5" s="293"/>
    </row>
    <row r="6" spans="2:9" ht="15.75" customHeight="1" x14ac:dyDescent="0.25">
      <c r="B6" s="1"/>
      <c r="C6" s="6" t="s">
        <v>1</v>
      </c>
    </row>
    <row r="7" spans="2:9" ht="15.75" customHeight="1" x14ac:dyDescent="0.25">
      <c r="B7" s="1"/>
      <c r="C7" s="7" t="s">
        <v>2</v>
      </c>
    </row>
    <row r="8" spans="2:9" x14ac:dyDescent="0.25">
      <c r="B8" s="294" t="s">
        <v>3</v>
      </c>
      <c r="C8" s="294"/>
    </row>
    <row r="9" spans="2:9" ht="21.75" customHeight="1" x14ac:dyDescent="0.25">
      <c r="B9" s="1"/>
      <c r="C9" s="7"/>
    </row>
    <row r="10" spans="2:9" ht="23.25" customHeight="1" x14ac:dyDescent="0.25">
      <c r="B10" s="295" t="s">
        <v>4</v>
      </c>
      <c r="C10" s="295"/>
      <c r="D10" s="295"/>
      <c r="E10" s="295"/>
      <c r="F10" s="295"/>
      <c r="G10" s="295"/>
      <c r="H10" s="295"/>
      <c r="I10" s="295"/>
    </row>
    <row r="11" spans="2:9" x14ac:dyDescent="0.25">
      <c r="B11" s="1"/>
      <c r="C11" s="7" t="s">
        <v>2</v>
      </c>
    </row>
    <row r="12" spans="2:9" ht="15" hidden="1" customHeight="1" x14ac:dyDescent="0.25">
      <c r="B12" s="5"/>
      <c r="C12" s="5"/>
      <c r="D12" s="5"/>
    </row>
    <row r="13" spans="2:9" ht="15" hidden="1" customHeight="1" x14ac:dyDescent="0.25">
      <c r="B13" s="5"/>
      <c r="C13" s="5"/>
      <c r="D13" s="5"/>
    </row>
    <row r="14" spans="2:9" ht="15" hidden="1" customHeight="1" x14ac:dyDescent="0.25">
      <c r="B14" s="5"/>
      <c r="C14" s="5"/>
      <c r="D14" s="5"/>
    </row>
    <row r="15" spans="2:9" hidden="1" x14ac:dyDescent="0.25">
      <c r="B15" s="5"/>
      <c r="C15" s="5"/>
      <c r="D15" s="5"/>
    </row>
    <row r="16" spans="2:9" hidden="1" x14ac:dyDescent="0.25">
      <c r="B16" s="5"/>
      <c r="C16" s="5"/>
      <c r="D16" s="5"/>
    </row>
    <row r="17" spans="1:81" x14ac:dyDescent="0.25">
      <c r="B17" s="5"/>
      <c r="C17" s="5"/>
      <c r="D17" s="5"/>
    </row>
    <row r="18" spans="1:81" ht="18.75" customHeight="1" thickBot="1" x14ac:dyDescent="0.3">
      <c r="B18" s="296" t="s">
        <v>5</v>
      </c>
      <c r="C18" s="296"/>
      <c r="D18" s="296"/>
      <c r="E18" s="296"/>
      <c r="F18" s="296"/>
      <c r="G18" s="296"/>
      <c r="H18" s="296"/>
      <c r="I18" s="296"/>
    </row>
    <row r="19" spans="1:81" ht="82.5" customHeight="1" x14ac:dyDescent="0.25">
      <c r="A19" s="5" t="s">
        <v>6</v>
      </c>
      <c r="B19" s="297" t="s">
        <v>7</v>
      </c>
      <c r="C19" s="299" t="s">
        <v>8</v>
      </c>
      <c r="D19" s="301" t="s">
        <v>9</v>
      </c>
      <c r="E19" s="303" t="s">
        <v>10</v>
      </c>
      <c r="F19" s="304"/>
      <c r="G19" s="303" t="s">
        <v>11</v>
      </c>
      <c r="H19" s="304"/>
      <c r="I19" s="269" t="s">
        <v>12</v>
      </c>
    </row>
    <row r="20" spans="1:81" ht="63" customHeight="1" x14ac:dyDescent="0.25">
      <c r="A20" s="5" t="s">
        <v>6</v>
      </c>
      <c r="B20" s="298"/>
      <c r="C20" s="300"/>
      <c r="D20" s="302"/>
      <c r="E20" s="8" t="s">
        <v>13</v>
      </c>
      <c r="F20" s="9" t="s">
        <v>14</v>
      </c>
      <c r="G20" s="8" t="s">
        <v>15</v>
      </c>
      <c r="H20" s="9" t="s">
        <v>16</v>
      </c>
      <c r="I20" s="270"/>
    </row>
    <row r="21" spans="1:81" s="10" customFormat="1" ht="15.75" thickBot="1" x14ac:dyDescent="0.3">
      <c r="A21" s="10" t="s">
        <v>6</v>
      </c>
      <c r="B21" s="11">
        <v>1</v>
      </c>
      <c r="C21" s="12">
        <v>2</v>
      </c>
      <c r="D21" s="13">
        <v>3</v>
      </c>
      <c r="E21" s="14">
        <v>4</v>
      </c>
      <c r="F21" s="15">
        <v>5</v>
      </c>
      <c r="G21" s="16">
        <v>6</v>
      </c>
      <c r="H21" s="15">
        <v>7</v>
      </c>
      <c r="I21" s="17">
        <v>8</v>
      </c>
      <c r="J21" s="5"/>
    </row>
    <row r="22" spans="1:81" s="10" customFormat="1" ht="15.75" thickBot="1" x14ac:dyDescent="0.3">
      <c r="A22" s="10" t="s">
        <v>6</v>
      </c>
      <c r="B22" s="18" t="s">
        <v>17</v>
      </c>
      <c r="C22" s="19"/>
      <c r="D22" s="19"/>
      <c r="E22" s="20"/>
      <c r="F22" s="21"/>
      <c r="G22" s="20"/>
      <c r="H22" s="21"/>
      <c r="I22" s="21"/>
      <c r="J22" s="5"/>
    </row>
    <row r="23" spans="1:81" s="22" customFormat="1" x14ac:dyDescent="0.25">
      <c r="A23" s="22" t="s">
        <v>6</v>
      </c>
      <c r="B23" s="23" t="s">
        <v>18</v>
      </c>
      <c r="C23" s="24" t="s">
        <v>19</v>
      </c>
      <c r="D23" s="25" t="s">
        <v>20</v>
      </c>
      <c r="E23" s="26">
        <f>E24+SUM(E28:E34)+E37</f>
        <v>1722.6531480958779</v>
      </c>
      <c r="F23" s="27">
        <f>F24+SUM(F28:F34)+F37</f>
        <v>1908.498309191667</v>
      </c>
      <c r="G23" s="26">
        <f>F23-E23</f>
        <v>185.84516109578908</v>
      </c>
      <c r="H23" s="28">
        <f>IF(E23=0,1,IF(F23=0,-1,G23/E23))</f>
        <v>0.10788309956720636</v>
      </c>
      <c r="I23" s="29"/>
      <c r="J23" s="5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</row>
    <row r="24" spans="1:81" s="10" customFormat="1" ht="15.75" thickBot="1" x14ac:dyDescent="0.3">
      <c r="B24" s="30" t="s">
        <v>21</v>
      </c>
      <c r="C24" s="31" t="s">
        <v>22</v>
      </c>
      <c r="D24" s="32" t="s">
        <v>20</v>
      </c>
      <c r="E24" s="33">
        <f>E25+E26+E27</f>
        <v>0</v>
      </c>
      <c r="F24" s="34">
        <f>F25+F26+F27</f>
        <v>0</v>
      </c>
      <c r="G24" s="33"/>
      <c r="H24" s="35"/>
      <c r="I24" s="36"/>
      <c r="J24" s="5"/>
    </row>
    <row r="25" spans="1:81" s="10" customFormat="1" ht="30" x14ac:dyDescent="0.25">
      <c r="B25" s="30" t="s">
        <v>23</v>
      </c>
      <c r="C25" s="37" t="s">
        <v>24</v>
      </c>
      <c r="D25" s="32" t="s">
        <v>20</v>
      </c>
      <c r="E25" s="33"/>
      <c r="F25" s="34"/>
      <c r="G25" s="33"/>
      <c r="H25" s="35"/>
      <c r="I25" s="36"/>
      <c r="J25" s="5"/>
    </row>
    <row r="26" spans="1:81" s="10" customFormat="1" ht="30.75" thickBot="1" x14ac:dyDescent="0.3">
      <c r="B26" s="30" t="s">
        <v>25</v>
      </c>
      <c r="C26" s="37" t="s">
        <v>26</v>
      </c>
      <c r="D26" s="32" t="s">
        <v>20</v>
      </c>
      <c r="E26" s="33"/>
      <c r="F26" s="34"/>
      <c r="G26" s="33"/>
      <c r="H26" s="35"/>
      <c r="I26" s="36"/>
      <c r="J26" s="5"/>
    </row>
    <row r="27" spans="1:81" s="10" customFormat="1" ht="30" x14ac:dyDescent="0.25">
      <c r="B27" s="30" t="s">
        <v>27</v>
      </c>
      <c r="C27" s="37" t="s">
        <v>28</v>
      </c>
      <c r="D27" s="32" t="s">
        <v>20</v>
      </c>
      <c r="E27" s="33"/>
      <c r="F27" s="34"/>
      <c r="G27" s="33"/>
      <c r="H27" s="35"/>
      <c r="I27" s="36"/>
      <c r="J27" s="5"/>
    </row>
    <row r="28" spans="1:81" s="10" customFormat="1" x14ac:dyDescent="0.25">
      <c r="B28" s="30" t="s">
        <v>29</v>
      </c>
      <c r="C28" s="31" t="s">
        <v>30</v>
      </c>
      <c r="D28" s="32" t="s">
        <v>20</v>
      </c>
      <c r="E28" s="33"/>
      <c r="F28" s="34"/>
      <c r="G28" s="33"/>
      <c r="H28" s="38"/>
      <c r="I28" s="36"/>
      <c r="J28" s="5"/>
    </row>
    <row r="29" spans="1:81" s="10" customFormat="1" x14ac:dyDescent="0.25">
      <c r="A29" s="10" t="s">
        <v>6</v>
      </c>
      <c r="B29" s="30" t="s">
        <v>31</v>
      </c>
      <c r="C29" s="39" t="s">
        <v>32</v>
      </c>
      <c r="D29" s="40" t="s">
        <v>20</v>
      </c>
      <c r="E29" s="41">
        <f>[1]ФЭМ!$E$29</f>
        <v>1329.1358</v>
      </c>
      <c r="F29" s="42">
        <v>1425.3074888016668</v>
      </c>
      <c r="G29" s="41">
        <f>F29-E29</f>
        <v>96.171688801666733</v>
      </c>
      <c r="H29" s="43">
        <f>IF(E29=0,1,IF(F29=0,-1,G29/E29))</f>
        <v>7.2356555892683597E-2</v>
      </c>
      <c r="I29" s="44"/>
      <c r="J29" s="5"/>
    </row>
    <row r="30" spans="1:81" s="10" customFormat="1" x14ac:dyDescent="0.25">
      <c r="B30" s="30" t="s">
        <v>33</v>
      </c>
      <c r="C30" s="31" t="s">
        <v>34</v>
      </c>
      <c r="D30" s="32" t="s">
        <v>20</v>
      </c>
      <c r="E30" s="33"/>
      <c r="F30" s="34"/>
      <c r="G30" s="33"/>
      <c r="H30" s="35"/>
      <c r="I30" s="36"/>
      <c r="J30" s="5"/>
    </row>
    <row r="31" spans="1:81" s="10" customFormat="1" x14ac:dyDescent="0.25">
      <c r="A31" s="10" t="s">
        <v>6</v>
      </c>
      <c r="B31" s="30" t="s">
        <v>35</v>
      </c>
      <c r="C31" s="39" t="s">
        <v>36</v>
      </c>
      <c r="D31" s="40" t="s">
        <v>20</v>
      </c>
      <c r="E31" s="41">
        <f>[1]ФЭМ!$E$31</f>
        <v>102.47066499134399</v>
      </c>
      <c r="F31" s="42">
        <v>79.598413350000001</v>
      </c>
      <c r="G31" s="41">
        <f>F31-E31</f>
        <v>-22.872251641343993</v>
      </c>
      <c r="H31" s="43">
        <f>IF(E31=0,1,IF(F31=0,-1,G31/E31))</f>
        <v>-0.22320779945437147</v>
      </c>
      <c r="I31" s="44"/>
      <c r="J31" s="5"/>
    </row>
    <row r="32" spans="1:81" s="10" customFormat="1" x14ac:dyDescent="0.25">
      <c r="B32" s="30" t="s">
        <v>37</v>
      </c>
      <c r="C32" s="31" t="s">
        <v>38</v>
      </c>
      <c r="D32" s="32" t="s">
        <v>20</v>
      </c>
      <c r="E32" s="33"/>
      <c r="F32" s="34"/>
      <c r="G32" s="33"/>
      <c r="H32" s="35"/>
      <c r="I32" s="36"/>
      <c r="J32" s="5"/>
    </row>
    <row r="33" spans="1:81" s="10" customFormat="1" x14ac:dyDescent="0.25">
      <c r="B33" s="30" t="s">
        <v>39</v>
      </c>
      <c r="C33" s="31" t="s">
        <v>40</v>
      </c>
      <c r="D33" s="32" t="s">
        <v>20</v>
      </c>
      <c r="E33" s="33"/>
      <c r="F33" s="34"/>
      <c r="G33" s="33"/>
      <c r="H33" s="35"/>
      <c r="I33" s="36"/>
      <c r="J33" s="5"/>
    </row>
    <row r="34" spans="1:81" s="10" customFormat="1" ht="30.75" thickBot="1" x14ac:dyDescent="0.3">
      <c r="B34" s="30" t="s">
        <v>41</v>
      </c>
      <c r="C34" s="37" t="s">
        <v>42</v>
      </c>
      <c r="D34" s="32" t="s">
        <v>20</v>
      </c>
      <c r="E34" s="33">
        <f>[1]ФЭМ!$E$34</f>
        <v>0</v>
      </c>
      <c r="F34" s="34">
        <v>0</v>
      </c>
      <c r="G34" s="33"/>
      <c r="H34" s="35"/>
      <c r="I34" s="36"/>
      <c r="J34" s="5"/>
    </row>
    <row r="35" spans="1:81" s="10" customFormat="1" x14ac:dyDescent="0.25">
      <c r="B35" s="30" t="s">
        <v>43</v>
      </c>
      <c r="C35" s="45" t="s">
        <v>44</v>
      </c>
      <c r="D35" s="32" t="s">
        <v>20</v>
      </c>
      <c r="E35" s="33"/>
      <c r="F35" s="34"/>
      <c r="G35" s="33"/>
      <c r="H35" s="35"/>
      <c r="I35" s="36"/>
      <c r="J35" s="5"/>
    </row>
    <row r="36" spans="1:81" s="10" customFormat="1" x14ac:dyDescent="0.25">
      <c r="B36" s="30" t="s">
        <v>45</v>
      </c>
      <c r="C36" s="45" t="s">
        <v>46</v>
      </c>
      <c r="D36" s="32" t="s">
        <v>20</v>
      </c>
      <c r="E36" s="33"/>
      <c r="F36" s="34"/>
      <c r="G36" s="33"/>
      <c r="H36" s="35"/>
      <c r="I36" s="36"/>
      <c r="J36" s="5"/>
    </row>
    <row r="37" spans="1:81" s="10" customFormat="1" x14ac:dyDescent="0.25">
      <c r="A37" s="10" t="s">
        <v>6</v>
      </c>
      <c r="B37" s="30" t="s">
        <v>47</v>
      </c>
      <c r="C37" s="39" t="s">
        <v>48</v>
      </c>
      <c r="D37" s="40" t="s">
        <v>20</v>
      </c>
      <c r="E37" s="41">
        <f>[1]ФЭМ!$E$37</f>
        <v>291.04668310453394</v>
      </c>
      <c r="F37" s="42">
        <v>403.59240704000001</v>
      </c>
      <c r="G37" s="41">
        <f>F37-E37</f>
        <v>112.54572393546607</v>
      </c>
      <c r="H37" s="46">
        <f>IF(E37=0,1,IF(F37=0,-1,G37/E37))</f>
        <v>0.3866930305989556</v>
      </c>
      <c r="I37" s="44"/>
      <c r="J37" s="5"/>
    </row>
    <row r="38" spans="1:81" s="22" customFormat="1" ht="30" x14ac:dyDescent="0.25">
      <c r="A38" s="22" t="s">
        <v>6</v>
      </c>
      <c r="B38" s="47" t="s">
        <v>49</v>
      </c>
      <c r="C38" s="48" t="s">
        <v>50</v>
      </c>
      <c r="D38" s="49" t="s">
        <v>20</v>
      </c>
      <c r="E38" s="50">
        <f>E39+SUM(E43:E49)+E52</f>
        <v>1608.445373724029</v>
      </c>
      <c r="F38" s="51">
        <f>F39+SUM(F43:F49)+F52</f>
        <v>1624.1583315099999</v>
      </c>
      <c r="G38" s="50">
        <f>F38-E38</f>
        <v>15.712957785970957</v>
      </c>
      <c r="H38" s="52">
        <f>IF(E38=0,1,IF(F38=0,-1,G38/E38))</f>
        <v>9.7690341510267096E-3</v>
      </c>
      <c r="I38" s="53"/>
      <c r="J38" s="5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</row>
    <row r="39" spans="1:81" s="10" customFormat="1" x14ac:dyDescent="0.25">
      <c r="B39" s="30" t="s">
        <v>51</v>
      </c>
      <c r="C39" s="31" t="s">
        <v>22</v>
      </c>
      <c r="D39" s="32" t="s">
        <v>20</v>
      </c>
      <c r="E39" s="54">
        <f>[1]ФЭМ!$E$39</f>
        <v>0</v>
      </c>
      <c r="F39" s="55">
        <f>F40+F41+F42</f>
        <v>0</v>
      </c>
      <c r="G39" s="54"/>
      <c r="H39" s="56"/>
      <c r="I39" s="57"/>
      <c r="J39" s="5"/>
    </row>
    <row r="40" spans="1:81" s="10" customFormat="1" ht="30.75" thickBot="1" x14ac:dyDescent="0.3">
      <c r="B40" s="30" t="s">
        <v>52</v>
      </c>
      <c r="C40" s="58" t="s">
        <v>24</v>
      </c>
      <c r="D40" s="32" t="s">
        <v>20</v>
      </c>
      <c r="E40" s="33"/>
      <c r="F40" s="34"/>
      <c r="G40" s="33"/>
      <c r="H40" s="35"/>
      <c r="I40" s="36"/>
      <c r="J40" s="5"/>
    </row>
    <row r="41" spans="1:81" s="10" customFormat="1" ht="30" x14ac:dyDescent="0.25">
      <c r="B41" s="30" t="s">
        <v>53</v>
      </c>
      <c r="C41" s="58" t="s">
        <v>26</v>
      </c>
      <c r="D41" s="32" t="s">
        <v>20</v>
      </c>
      <c r="E41" s="33"/>
      <c r="F41" s="34"/>
      <c r="G41" s="33"/>
      <c r="H41" s="35"/>
      <c r="I41" s="36"/>
      <c r="J41" s="5"/>
    </row>
    <row r="42" spans="1:81" s="10" customFormat="1" ht="30.75" thickBot="1" x14ac:dyDescent="0.3">
      <c r="B42" s="30" t="s">
        <v>54</v>
      </c>
      <c r="C42" s="58" t="s">
        <v>28</v>
      </c>
      <c r="D42" s="32" t="s">
        <v>20</v>
      </c>
      <c r="E42" s="33"/>
      <c r="F42" s="34"/>
      <c r="G42" s="33"/>
      <c r="H42" s="35"/>
      <c r="I42" s="36"/>
      <c r="J42" s="5"/>
    </row>
    <row r="43" spans="1:81" s="10" customFormat="1" x14ac:dyDescent="0.25">
      <c r="B43" s="30" t="s">
        <v>55</v>
      </c>
      <c r="C43" s="31" t="s">
        <v>30</v>
      </c>
      <c r="D43" s="32" t="s">
        <v>20</v>
      </c>
      <c r="E43" s="33"/>
      <c r="F43" s="34"/>
      <c r="G43" s="33"/>
      <c r="H43" s="35"/>
      <c r="I43" s="36"/>
      <c r="J43" s="5"/>
    </row>
    <row r="44" spans="1:81" s="10" customFormat="1" x14ac:dyDescent="0.25">
      <c r="A44" s="10" t="s">
        <v>6</v>
      </c>
      <c r="B44" s="30" t="s">
        <v>56</v>
      </c>
      <c r="C44" s="39" t="s">
        <v>32</v>
      </c>
      <c r="D44" s="40" t="s">
        <v>20</v>
      </c>
      <c r="E44" s="41">
        <f>[1]ФЭМ!$E$44</f>
        <v>1318.2116910648965</v>
      </c>
      <c r="F44" s="42">
        <v>1225.1321985135889</v>
      </c>
      <c r="G44" s="41">
        <f>F44-E44</f>
        <v>-93.079492551307567</v>
      </c>
      <c r="H44" s="43">
        <f>IF(E44=0,1,IF(F44=0,-1,G44/E44))</f>
        <v>-7.0610428645276821E-2</v>
      </c>
      <c r="I44" s="44"/>
      <c r="J44" s="5"/>
    </row>
    <row r="45" spans="1:81" s="10" customFormat="1" x14ac:dyDescent="0.25">
      <c r="B45" s="30" t="s">
        <v>57</v>
      </c>
      <c r="C45" s="31" t="s">
        <v>34</v>
      </c>
      <c r="D45" s="32" t="s">
        <v>20</v>
      </c>
      <c r="E45" s="59"/>
      <c r="F45" s="34"/>
      <c r="G45" s="59"/>
      <c r="H45" s="35"/>
      <c r="I45" s="36"/>
      <c r="J45" s="5"/>
    </row>
    <row r="46" spans="1:81" s="10" customFormat="1" x14ac:dyDescent="0.25">
      <c r="A46" s="10" t="s">
        <v>6</v>
      </c>
      <c r="B46" s="30" t="s">
        <v>58</v>
      </c>
      <c r="C46" s="39" t="s">
        <v>36</v>
      </c>
      <c r="D46" s="40" t="s">
        <v>20</v>
      </c>
      <c r="E46" s="41">
        <f>[1]ФЭМ!$E$46</f>
        <v>27.20299386644567</v>
      </c>
      <c r="F46" s="42">
        <v>15.814639080000003</v>
      </c>
      <c r="G46" s="41">
        <f>F46-E46</f>
        <v>-11.388354786445667</v>
      </c>
      <c r="H46" s="43">
        <f>IF(E46=0,1,IF(F46=0,-1,G46/E46))</f>
        <v>-0.41864343470271365</v>
      </c>
      <c r="I46" s="44"/>
      <c r="J46" s="5"/>
    </row>
    <row r="47" spans="1:81" s="10" customFormat="1" x14ac:dyDescent="0.25">
      <c r="B47" s="30" t="s">
        <v>59</v>
      </c>
      <c r="C47" s="31" t="s">
        <v>38</v>
      </c>
      <c r="D47" s="32" t="s">
        <v>20</v>
      </c>
      <c r="E47" s="59"/>
      <c r="F47" s="34"/>
      <c r="G47" s="59"/>
      <c r="H47" s="35"/>
      <c r="I47" s="36"/>
      <c r="J47" s="5"/>
    </row>
    <row r="48" spans="1:81" s="10" customFormat="1" ht="15.75" thickBot="1" x14ac:dyDescent="0.3">
      <c r="B48" s="30" t="s">
        <v>60</v>
      </c>
      <c r="C48" s="31" t="s">
        <v>40</v>
      </c>
      <c r="D48" s="32" t="s">
        <v>20</v>
      </c>
      <c r="E48" s="59"/>
      <c r="F48" s="34"/>
      <c r="G48" s="59"/>
      <c r="H48" s="35"/>
      <c r="I48" s="36"/>
      <c r="J48" s="5"/>
    </row>
    <row r="49" spans="1:81" s="10" customFormat="1" ht="30" x14ac:dyDescent="0.25">
      <c r="B49" s="30" t="s">
        <v>61</v>
      </c>
      <c r="C49" s="37" t="s">
        <v>42</v>
      </c>
      <c r="D49" s="32" t="s">
        <v>20</v>
      </c>
      <c r="E49" s="60">
        <f>[1]ФЭМ!$E$49</f>
        <v>0</v>
      </c>
      <c r="F49" s="34">
        <v>0</v>
      </c>
      <c r="G49" s="60"/>
      <c r="H49" s="35"/>
      <c r="I49" s="36"/>
      <c r="J49" s="5"/>
    </row>
    <row r="50" spans="1:81" s="10" customFormat="1" ht="15.75" thickBot="1" x14ac:dyDescent="0.3">
      <c r="B50" s="30" t="s">
        <v>62</v>
      </c>
      <c r="C50" s="58" t="s">
        <v>44</v>
      </c>
      <c r="D50" s="32" t="s">
        <v>20</v>
      </c>
      <c r="E50" s="59"/>
      <c r="F50" s="34"/>
      <c r="G50" s="59"/>
      <c r="H50" s="35"/>
      <c r="I50" s="36"/>
      <c r="J50" s="5"/>
    </row>
    <row r="51" spans="1:81" s="10" customFormat="1" x14ac:dyDescent="0.25">
      <c r="B51" s="30" t="s">
        <v>63</v>
      </c>
      <c r="C51" s="58" t="s">
        <v>46</v>
      </c>
      <c r="D51" s="32" t="s">
        <v>20</v>
      </c>
      <c r="E51" s="59"/>
      <c r="F51" s="34"/>
      <c r="G51" s="59"/>
      <c r="H51" s="35"/>
      <c r="I51" s="36"/>
      <c r="J51" s="5"/>
    </row>
    <row r="52" spans="1:81" s="10" customFormat="1" x14ac:dyDescent="0.25">
      <c r="A52" s="10" t="s">
        <v>6</v>
      </c>
      <c r="B52" s="30" t="s">
        <v>64</v>
      </c>
      <c r="C52" s="39" t="s">
        <v>48</v>
      </c>
      <c r="D52" s="40" t="s">
        <v>20</v>
      </c>
      <c r="E52" s="41">
        <f>[1]ФЭМ!$E$52</f>
        <v>263.03068879268682</v>
      </c>
      <c r="F52" s="42">
        <v>383.21149391641097</v>
      </c>
      <c r="G52" s="41">
        <f>F52-E52</f>
        <v>120.18080512372416</v>
      </c>
      <c r="H52" s="43">
        <f>IF(E52=0,1,IF(F52=0,-1,G52/E52))</f>
        <v>0.45690792080329146</v>
      </c>
      <c r="I52" s="44"/>
      <c r="J52" s="5"/>
    </row>
    <row r="53" spans="1:81" s="10" customFormat="1" x14ac:dyDescent="0.25">
      <c r="A53" s="10" t="s">
        <v>6</v>
      </c>
      <c r="B53" s="47" t="s">
        <v>65</v>
      </c>
      <c r="C53" s="61" t="s">
        <v>66</v>
      </c>
      <c r="D53" s="49" t="s">
        <v>20</v>
      </c>
      <c r="E53" s="50">
        <f>E54+E55+E60+E61</f>
        <v>536.82295307926745</v>
      </c>
      <c r="F53" s="51">
        <f>F54+F55+F60+F61</f>
        <v>496.30774197999995</v>
      </c>
      <c r="G53" s="50">
        <f>F53-E53</f>
        <v>-40.515211099267503</v>
      </c>
      <c r="H53" s="52">
        <f>IF(E53=0,1,IF(F53=0,-1,G53/E53))</f>
        <v>-7.5472203390090545E-2</v>
      </c>
      <c r="I53" s="53"/>
      <c r="J53" s="5"/>
    </row>
    <row r="54" spans="1:81" s="10" customFormat="1" ht="15.75" thickBot="1" x14ac:dyDescent="0.3">
      <c r="B54" s="30" t="s">
        <v>52</v>
      </c>
      <c r="C54" s="58" t="s">
        <v>67</v>
      </c>
      <c r="D54" s="32" t="s">
        <v>20</v>
      </c>
      <c r="E54" s="59"/>
      <c r="F54" s="34"/>
      <c r="G54" s="59"/>
      <c r="H54" s="35"/>
      <c r="I54" s="36"/>
      <c r="J54" s="5"/>
    </row>
    <row r="55" spans="1:81" s="10" customFormat="1" x14ac:dyDescent="0.25">
      <c r="A55" s="10" t="s">
        <v>6</v>
      </c>
      <c r="B55" s="30" t="s">
        <v>53</v>
      </c>
      <c r="C55" s="45" t="s">
        <v>68</v>
      </c>
      <c r="D55" s="32" t="s">
        <v>20</v>
      </c>
      <c r="E55" s="60">
        <f>E56+E59</f>
        <v>413.00873907224582</v>
      </c>
      <c r="F55" s="62">
        <f>F56+F59</f>
        <v>315.49415701999999</v>
      </c>
      <c r="G55" s="60">
        <f>F55-E55</f>
        <v>-97.514582052245828</v>
      </c>
      <c r="H55" s="35">
        <f>IF(E55=0,1,IF(F55=0,-1,G55/E55))</f>
        <v>-0.23610779343627405</v>
      </c>
      <c r="I55" s="36"/>
      <c r="J55" s="5"/>
    </row>
    <row r="56" spans="1:81" s="10" customFormat="1" x14ac:dyDescent="0.25">
      <c r="A56" s="10" t="s">
        <v>6</v>
      </c>
      <c r="B56" s="30" t="s">
        <v>69</v>
      </c>
      <c r="C56" s="63" t="s">
        <v>70</v>
      </c>
      <c r="D56" s="32" t="s">
        <v>20</v>
      </c>
      <c r="E56" s="60">
        <f>E57+E58</f>
        <v>408.49438869224582</v>
      </c>
      <c r="F56" s="62">
        <f>F57+F58</f>
        <v>311.20702639000001</v>
      </c>
      <c r="G56" s="60">
        <f>F56-E56</f>
        <v>-97.28736230224581</v>
      </c>
      <c r="H56" s="35">
        <f>IF(E56=0,1,IF(F56=0,-1,G56/E56))</f>
        <v>-0.23816082912105999</v>
      </c>
      <c r="I56" s="36"/>
      <c r="J56" s="5"/>
    </row>
    <row r="57" spans="1:81" s="10" customFormat="1" ht="15" customHeight="1" x14ac:dyDescent="0.25">
      <c r="A57" s="10" t="s">
        <v>6</v>
      </c>
      <c r="B57" s="64" t="s">
        <v>71</v>
      </c>
      <c r="C57" s="65" t="s">
        <v>72</v>
      </c>
      <c r="D57" s="40" t="s">
        <v>20</v>
      </c>
      <c r="E57" s="41">
        <f>[1]ФЭМ!$E$57</f>
        <v>408.49438869224582</v>
      </c>
      <c r="F57" s="42">
        <v>311.20702639000001</v>
      </c>
      <c r="G57" s="41">
        <f>F57-E57</f>
        <v>-97.28736230224581</v>
      </c>
      <c r="H57" s="43">
        <f>IF(E57=0,1,IF(F57=0,-1,G57/E57))</f>
        <v>-0.23816082912105999</v>
      </c>
      <c r="I57" s="44"/>
      <c r="J57" s="5"/>
    </row>
    <row r="58" spans="1:81" s="10" customFormat="1" x14ac:dyDescent="0.25">
      <c r="B58" s="30" t="s">
        <v>73</v>
      </c>
      <c r="C58" s="66" t="s">
        <v>74</v>
      </c>
      <c r="D58" s="32" t="s">
        <v>20</v>
      </c>
      <c r="E58" s="60"/>
      <c r="F58" s="34"/>
      <c r="G58" s="60"/>
      <c r="H58" s="67"/>
      <c r="I58" s="36"/>
      <c r="J58" s="5"/>
    </row>
    <row r="59" spans="1:81" s="10" customFormat="1" x14ac:dyDescent="0.25">
      <c r="A59" s="10" t="s">
        <v>6</v>
      </c>
      <c r="B59" s="30" t="s">
        <v>75</v>
      </c>
      <c r="C59" s="63" t="s">
        <v>76</v>
      </c>
      <c r="D59" s="32" t="s">
        <v>20</v>
      </c>
      <c r="E59" s="60">
        <f>[1]ФЭМ!$E$59</f>
        <v>4.5143503799999998</v>
      </c>
      <c r="F59" s="34">
        <v>4.2871306300000001</v>
      </c>
      <c r="G59" s="60">
        <f>F59-E59</f>
        <v>-0.22721974999999972</v>
      </c>
      <c r="H59" s="35">
        <f>IF(E59=0,1,IF(F59=0,-1,G59/E59))</f>
        <v>-5.033276792307817E-2</v>
      </c>
      <c r="I59" s="36"/>
      <c r="J59" s="5"/>
    </row>
    <row r="60" spans="1:81" s="10" customFormat="1" x14ac:dyDescent="0.25">
      <c r="A60" s="10" t="s">
        <v>6</v>
      </c>
      <c r="B60" s="30" t="s">
        <v>54</v>
      </c>
      <c r="C60" s="45" t="s">
        <v>77</v>
      </c>
      <c r="D60" s="32" t="s">
        <v>20</v>
      </c>
      <c r="E60" s="60">
        <f>[1]ФЭМ!$E$60</f>
        <v>110.52079393390164</v>
      </c>
      <c r="F60" s="34">
        <v>166.52944468000001</v>
      </c>
      <c r="G60" s="60">
        <f>F60-E60</f>
        <v>56.008650746098368</v>
      </c>
      <c r="H60" s="35">
        <f>IF(E60=0,1,IF(F60=0,-1,G60/E60))</f>
        <v>0.50677025338412829</v>
      </c>
      <c r="I60" s="36"/>
      <c r="J60" s="5"/>
    </row>
    <row r="61" spans="1:81" s="10" customFormat="1" x14ac:dyDescent="0.25">
      <c r="A61" s="10" t="s">
        <v>6</v>
      </c>
      <c r="B61" s="30" t="s">
        <v>78</v>
      </c>
      <c r="C61" s="68" t="s">
        <v>79</v>
      </c>
      <c r="D61" s="40" t="s">
        <v>20</v>
      </c>
      <c r="E61" s="41">
        <f>[1]ФЭМ!$E$61</f>
        <v>13.29342007312</v>
      </c>
      <c r="F61" s="42">
        <v>14.284140280000001</v>
      </c>
      <c r="G61" s="41">
        <f>F61-E61</f>
        <v>0.99072020688000073</v>
      </c>
      <c r="H61" s="43">
        <f>IF(E61=0,1,IF(F61=0,-1,G61/E61))</f>
        <v>7.4527112017116606E-2</v>
      </c>
      <c r="I61" s="44"/>
      <c r="J61" s="5"/>
    </row>
    <row r="62" spans="1:81" s="22" customFormat="1" x14ac:dyDescent="0.25">
      <c r="A62" s="22" t="s">
        <v>6</v>
      </c>
      <c r="B62" s="47" t="s">
        <v>80</v>
      </c>
      <c r="C62" s="61" t="s">
        <v>81</v>
      </c>
      <c r="D62" s="49" t="s">
        <v>20</v>
      </c>
      <c r="E62" s="50">
        <f>SUM(E63:E67)</f>
        <v>70.591181943919992</v>
      </c>
      <c r="F62" s="51">
        <f>SUM(F63:F67)</f>
        <v>99.169204219999997</v>
      </c>
      <c r="G62" s="50">
        <f>F62-E62</f>
        <v>28.578022276080006</v>
      </c>
      <c r="H62" s="52">
        <f>IF(E62=0,1,IF(F62=0,-1,G62/E62))</f>
        <v>0.40483841591975817</v>
      </c>
      <c r="I62" s="53"/>
      <c r="J62" s="5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</row>
    <row r="63" spans="1:81" s="10" customFormat="1" ht="30" x14ac:dyDescent="0.25">
      <c r="B63" s="30" t="s">
        <v>82</v>
      </c>
      <c r="C63" s="58" t="s">
        <v>83</v>
      </c>
      <c r="D63" s="32" t="s">
        <v>20</v>
      </c>
      <c r="E63" s="60"/>
      <c r="F63" s="34"/>
      <c r="G63" s="60"/>
      <c r="H63" s="35"/>
      <c r="I63" s="36"/>
      <c r="J63" s="5"/>
    </row>
    <row r="64" spans="1:81" s="10" customFormat="1" ht="14.25" customHeight="1" thickBot="1" x14ac:dyDescent="0.3">
      <c r="B64" s="30" t="s">
        <v>84</v>
      </c>
      <c r="C64" s="58" t="s">
        <v>85</v>
      </c>
      <c r="D64" s="32" t="s">
        <v>20</v>
      </c>
      <c r="E64" s="60"/>
      <c r="F64" s="34"/>
      <c r="G64" s="60"/>
      <c r="H64" s="35"/>
      <c r="I64" s="36"/>
      <c r="J64" s="5"/>
    </row>
    <row r="65" spans="1:81" s="10" customFormat="1" x14ac:dyDescent="0.25">
      <c r="B65" s="30" t="s">
        <v>86</v>
      </c>
      <c r="C65" s="45" t="s">
        <v>87</v>
      </c>
      <c r="D65" s="32" t="s">
        <v>20</v>
      </c>
      <c r="E65" s="60"/>
      <c r="F65" s="34"/>
      <c r="G65" s="60"/>
      <c r="H65" s="35"/>
      <c r="I65" s="36"/>
      <c r="J65" s="5"/>
    </row>
    <row r="66" spans="1:81" s="10" customFormat="1" x14ac:dyDescent="0.25">
      <c r="B66" s="30" t="s">
        <v>88</v>
      </c>
      <c r="C66" s="45" t="s">
        <v>89</v>
      </c>
      <c r="D66" s="32" t="s">
        <v>20</v>
      </c>
      <c r="E66" s="60"/>
      <c r="F66" s="34"/>
      <c r="G66" s="60"/>
      <c r="H66" s="35"/>
      <c r="I66" s="36"/>
      <c r="J66" s="5"/>
    </row>
    <row r="67" spans="1:81" s="10" customFormat="1" x14ac:dyDescent="0.25">
      <c r="A67" s="10" t="s">
        <v>6</v>
      </c>
      <c r="B67" s="69" t="s">
        <v>90</v>
      </c>
      <c r="C67" s="68" t="s">
        <v>91</v>
      </c>
      <c r="D67" s="40" t="s">
        <v>20</v>
      </c>
      <c r="E67" s="41">
        <f>[1]ФЭМ!$E$67</f>
        <v>70.591181943919992</v>
      </c>
      <c r="F67" s="42">
        <v>99.169204219999997</v>
      </c>
      <c r="G67" s="41">
        <f t="shared" ref="G67:G72" si="0">F67-E67</f>
        <v>28.578022276080006</v>
      </c>
      <c r="H67" s="43">
        <f t="shared" ref="H67:H72" si="1">IF(E67=0,1,IF(F67=0,-1,G67/E67))</f>
        <v>0.40483841591975817</v>
      </c>
      <c r="I67" s="44"/>
      <c r="J67" s="5"/>
    </row>
    <row r="68" spans="1:81" s="22" customFormat="1" x14ac:dyDescent="0.25">
      <c r="A68" s="22" t="s">
        <v>6</v>
      </c>
      <c r="B68" s="47" t="s">
        <v>92</v>
      </c>
      <c r="C68" s="61" t="s">
        <v>93</v>
      </c>
      <c r="D68" s="49" t="s">
        <v>20</v>
      </c>
      <c r="E68" s="50">
        <f>[1]ФЭМ!E68</f>
        <v>761.8501712790129</v>
      </c>
      <c r="F68" s="70">
        <v>753.68122770000002</v>
      </c>
      <c r="G68" s="50">
        <f t="shared" si="0"/>
        <v>-8.1689435790128755</v>
      </c>
      <c r="H68" s="52">
        <f t="shared" si="1"/>
        <v>-1.0722506717165464E-2</v>
      </c>
      <c r="I68" s="53"/>
      <c r="J68" s="5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</row>
    <row r="69" spans="1:81" s="22" customFormat="1" x14ac:dyDescent="0.25">
      <c r="A69" s="22" t="s">
        <v>6</v>
      </c>
      <c r="B69" s="47" t="s">
        <v>94</v>
      </c>
      <c r="C69" s="61" t="s">
        <v>95</v>
      </c>
      <c r="D69" s="49" t="s">
        <v>20</v>
      </c>
      <c r="E69" s="50">
        <f>[1]ФЭМ!E69</f>
        <v>164.15446387228494</v>
      </c>
      <c r="F69" s="70">
        <v>195.39148435000004</v>
      </c>
      <c r="G69" s="50">
        <f t="shared" si="0"/>
        <v>31.237020477715106</v>
      </c>
      <c r="H69" s="52">
        <f t="shared" si="1"/>
        <v>0.19029041148718354</v>
      </c>
      <c r="I69" s="53"/>
      <c r="J69" s="5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</row>
    <row r="70" spans="1:81" s="22" customFormat="1" ht="15.75" thickBot="1" x14ac:dyDescent="0.3">
      <c r="A70" s="22" t="s">
        <v>6</v>
      </c>
      <c r="B70" s="47" t="s">
        <v>96</v>
      </c>
      <c r="C70" s="61" t="s">
        <v>97</v>
      </c>
      <c r="D70" s="49" t="s">
        <v>20</v>
      </c>
      <c r="E70" s="50">
        <f>E71+E72</f>
        <v>8.8250430481058206</v>
      </c>
      <c r="F70" s="70">
        <f>F71+F72</f>
        <v>10.98389193</v>
      </c>
      <c r="G70" s="50">
        <f t="shared" si="0"/>
        <v>2.1588488818941798</v>
      </c>
      <c r="H70" s="52">
        <f t="shared" si="1"/>
        <v>0.24462757520004941</v>
      </c>
      <c r="I70" s="53"/>
      <c r="J70" s="5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</row>
    <row r="71" spans="1:81" s="22" customFormat="1" x14ac:dyDescent="0.25">
      <c r="A71" s="22" t="s">
        <v>6</v>
      </c>
      <c r="B71" s="30" t="s">
        <v>98</v>
      </c>
      <c r="C71" s="45" t="s">
        <v>99</v>
      </c>
      <c r="D71" s="71" t="s">
        <v>20</v>
      </c>
      <c r="E71" s="60">
        <f>[1]ФЭМ!E71</f>
        <v>8.8250430481058206</v>
      </c>
      <c r="F71" s="72">
        <v>9.7685263800000008</v>
      </c>
      <c r="G71" s="60">
        <f t="shared" si="0"/>
        <v>0.94348333189418021</v>
      </c>
      <c r="H71" s="35">
        <f t="shared" si="1"/>
        <v>0.10690977106300761</v>
      </c>
      <c r="I71" s="36"/>
      <c r="J71" s="5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</row>
    <row r="72" spans="1:81" s="22" customFormat="1" ht="15.75" thickBot="1" x14ac:dyDescent="0.3">
      <c r="A72" s="22" t="s">
        <v>6</v>
      </c>
      <c r="B72" s="30" t="s">
        <v>100</v>
      </c>
      <c r="C72" s="45" t="s">
        <v>101</v>
      </c>
      <c r="D72" s="71" t="s">
        <v>20</v>
      </c>
      <c r="E72" s="60">
        <f>[1]ФЭМ!E72</f>
        <v>0</v>
      </c>
      <c r="F72" s="72">
        <v>1.21536555</v>
      </c>
      <c r="G72" s="60">
        <f t="shared" si="0"/>
        <v>1.21536555</v>
      </c>
      <c r="H72" s="35">
        <f t="shared" si="1"/>
        <v>1</v>
      </c>
      <c r="I72" s="36"/>
      <c r="J72" s="5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</row>
    <row r="73" spans="1:81" s="22" customFormat="1" x14ac:dyDescent="0.25">
      <c r="A73" s="22" t="s">
        <v>6</v>
      </c>
      <c r="B73" s="47" t="s">
        <v>102</v>
      </c>
      <c r="C73" s="61" t="s">
        <v>103</v>
      </c>
      <c r="D73" s="49" t="s">
        <v>20</v>
      </c>
      <c r="E73" s="50">
        <f>E74+E75+E76</f>
        <v>66.201560501437598</v>
      </c>
      <c r="F73" s="70">
        <f>F74+F75+F76</f>
        <v>68.624781330000005</v>
      </c>
      <c r="G73" s="50">
        <f>F73-E73</f>
        <v>2.4232208285624068</v>
      </c>
      <c r="H73" s="52">
        <f>IF(E73=0,1,IF(F73=0,-1,G73/E73))</f>
        <v>3.6603681396751749E-2</v>
      </c>
      <c r="I73" s="53"/>
      <c r="J73" s="5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</row>
    <row r="74" spans="1:81" s="22" customFormat="1" ht="15.75" thickBot="1" x14ac:dyDescent="0.3">
      <c r="A74" s="22" t="s">
        <v>6</v>
      </c>
      <c r="B74" s="30" t="s">
        <v>104</v>
      </c>
      <c r="C74" s="45" t="s">
        <v>105</v>
      </c>
      <c r="D74" s="71" t="s">
        <v>20</v>
      </c>
      <c r="E74" s="60">
        <f>[1]ФЭМ!E74</f>
        <v>29.080222938852241</v>
      </c>
      <c r="F74" s="72">
        <v>31.17432977</v>
      </c>
      <c r="G74" s="60">
        <f>F74-E74</f>
        <v>2.0941068311477586</v>
      </c>
      <c r="H74" s="35">
        <f>IF(E74=0,1,IF(F74=0,-1,G74/E74))</f>
        <v>7.2011374725396454E-2</v>
      </c>
      <c r="I74" s="36"/>
      <c r="J74" s="5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</row>
    <row r="75" spans="1:81" s="22" customFormat="1" ht="15.75" customHeight="1" x14ac:dyDescent="0.25">
      <c r="A75" s="22" t="s">
        <v>6</v>
      </c>
      <c r="B75" s="30" t="s">
        <v>106</v>
      </c>
      <c r="C75" s="45" t="s">
        <v>107</v>
      </c>
      <c r="D75" s="71" t="s">
        <v>20</v>
      </c>
      <c r="E75" s="60">
        <f>[1]ФЭМ!E75</f>
        <v>35.041712562585367</v>
      </c>
      <c r="F75" s="72">
        <v>30.50956403</v>
      </c>
      <c r="G75" s="60">
        <f>F75-E75</f>
        <v>-4.5321485325853672</v>
      </c>
      <c r="H75" s="35">
        <f>IF(E75=0,1,IF(F75=0,-1,G75/E75))</f>
        <v>-0.12933581726323556</v>
      </c>
      <c r="I75" s="36"/>
      <c r="J75" s="5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</row>
    <row r="76" spans="1:81" s="22" customFormat="1" ht="15.75" thickBot="1" x14ac:dyDescent="0.3">
      <c r="A76" s="22" t="s">
        <v>6</v>
      </c>
      <c r="B76" s="73" t="s">
        <v>108</v>
      </c>
      <c r="C76" s="45" t="s">
        <v>109</v>
      </c>
      <c r="D76" s="74" t="s">
        <v>20</v>
      </c>
      <c r="E76" s="75">
        <f>[1]ФЭМ!E76</f>
        <v>2.0796250000000001</v>
      </c>
      <c r="F76" s="76">
        <v>6.9408875299999995</v>
      </c>
      <c r="G76" s="75">
        <f>F76-E76</f>
        <v>4.8612625299999994</v>
      </c>
      <c r="H76" s="35">
        <f>IF(E76=0,1,IF(F76=0,-1,G76/E76))</f>
        <v>2.3375668834525452</v>
      </c>
      <c r="I76" s="77"/>
      <c r="J76" s="5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</row>
    <row r="77" spans="1:81" s="22" customFormat="1" x14ac:dyDescent="0.25">
      <c r="A77" s="22" t="s">
        <v>6</v>
      </c>
      <c r="B77" s="23" t="s">
        <v>110</v>
      </c>
      <c r="C77" s="78" t="s">
        <v>111</v>
      </c>
      <c r="D77" s="79" t="s">
        <v>20</v>
      </c>
      <c r="E77" s="80"/>
      <c r="F77" s="81"/>
      <c r="G77" s="80"/>
      <c r="H77" s="82"/>
      <c r="I77" s="83"/>
      <c r="J77" s="5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</row>
    <row r="78" spans="1:81" s="22" customFormat="1" ht="15.75" thickBot="1" x14ac:dyDescent="0.3">
      <c r="A78" s="22" t="s">
        <v>6</v>
      </c>
      <c r="B78" s="30" t="s">
        <v>112</v>
      </c>
      <c r="C78" s="45" t="s">
        <v>113</v>
      </c>
      <c r="D78" s="71" t="s">
        <v>20</v>
      </c>
      <c r="E78" s="59">
        <f>[1]ФЭМ!E78</f>
        <v>139.71356300000002</v>
      </c>
      <c r="F78" s="84">
        <v>114.96443879</v>
      </c>
      <c r="G78" s="59">
        <f>F78-E78</f>
        <v>-24.749124210000019</v>
      </c>
      <c r="H78" s="35">
        <f>IF(E78=0,1,IF(F78=0,-1,G78/E78))</f>
        <v>-0.17714188714806461</v>
      </c>
      <c r="I78" s="36"/>
      <c r="J78" s="5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</row>
    <row r="79" spans="1:81" s="22" customFormat="1" x14ac:dyDescent="0.25">
      <c r="A79" s="22" t="s">
        <v>6</v>
      </c>
      <c r="B79" s="30" t="s">
        <v>114</v>
      </c>
      <c r="C79" s="45" t="s">
        <v>115</v>
      </c>
      <c r="D79" s="71" t="s">
        <v>20</v>
      </c>
      <c r="E79" s="59">
        <f>[1]ФЭМ!E79</f>
        <v>0</v>
      </c>
      <c r="F79" s="84">
        <v>0</v>
      </c>
      <c r="G79" s="59"/>
      <c r="H79" s="35"/>
      <c r="I79" s="85"/>
      <c r="J79" s="5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</row>
    <row r="80" spans="1:81" s="22" customFormat="1" ht="15.75" thickBot="1" x14ac:dyDescent="0.3">
      <c r="A80" s="22" t="s">
        <v>6</v>
      </c>
      <c r="B80" s="86" t="s">
        <v>116</v>
      </c>
      <c r="C80" s="87" t="s">
        <v>117</v>
      </c>
      <c r="D80" s="88" t="s">
        <v>20</v>
      </c>
      <c r="E80" s="89">
        <f>[1]ФЭМ!E80</f>
        <v>164.13670545553626</v>
      </c>
      <c r="F80" s="90">
        <v>220.99862307000004</v>
      </c>
      <c r="G80" s="89">
        <f>F80-E80</f>
        <v>56.861917614463778</v>
      </c>
      <c r="H80" s="91">
        <f>IF(E80=0,1,IF(F80=0,-1,G80/E80))</f>
        <v>0.34643023604410872</v>
      </c>
      <c r="I80" s="92"/>
      <c r="J80" s="5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</row>
    <row r="81" spans="1:81" s="22" customFormat="1" x14ac:dyDescent="0.25">
      <c r="A81" s="22" t="s">
        <v>6</v>
      </c>
      <c r="B81" s="93" t="s">
        <v>118</v>
      </c>
      <c r="C81" s="48" t="s">
        <v>119</v>
      </c>
      <c r="D81" s="94" t="s">
        <v>20</v>
      </c>
      <c r="E81" s="95">
        <f>E23-E38</f>
        <v>114.20777437184893</v>
      </c>
      <c r="F81" s="96">
        <f>F23-F38</f>
        <v>284.33997768166705</v>
      </c>
      <c r="G81" s="95">
        <f>F81-E81</f>
        <v>170.13220330981812</v>
      </c>
      <c r="H81" s="97">
        <f>IF(E81=0,1,IF(F81=0,-1,G81/E81))</f>
        <v>1.4896726973759677</v>
      </c>
      <c r="I81" s="98"/>
      <c r="J81" s="5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</row>
    <row r="82" spans="1:81" s="10" customFormat="1" ht="15.75" thickBot="1" x14ac:dyDescent="0.3">
      <c r="B82" s="30" t="s">
        <v>120</v>
      </c>
      <c r="C82" s="31" t="s">
        <v>22</v>
      </c>
      <c r="D82" s="32" t="s">
        <v>20</v>
      </c>
      <c r="E82" s="60">
        <f>E83+E84+E85</f>
        <v>0</v>
      </c>
      <c r="F82" s="62">
        <f>F83+F84+F85</f>
        <v>0</v>
      </c>
      <c r="G82" s="60"/>
      <c r="H82" s="67"/>
      <c r="I82" s="36"/>
      <c r="J82" s="5"/>
    </row>
    <row r="83" spans="1:81" s="10" customFormat="1" ht="30" x14ac:dyDescent="0.25">
      <c r="B83" s="30" t="s">
        <v>121</v>
      </c>
      <c r="C83" s="58" t="s">
        <v>24</v>
      </c>
      <c r="D83" s="32" t="s">
        <v>20</v>
      </c>
      <c r="E83" s="60"/>
      <c r="F83" s="34"/>
      <c r="G83" s="60"/>
      <c r="H83" s="35"/>
      <c r="I83" s="36"/>
      <c r="J83" s="5"/>
    </row>
    <row r="84" spans="1:81" s="10" customFormat="1" ht="30.75" thickBot="1" x14ac:dyDescent="0.3">
      <c r="B84" s="30" t="s">
        <v>122</v>
      </c>
      <c r="C84" s="58" t="s">
        <v>26</v>
      </c>
      <c r="D84" s="32" t="s">
        <v>20</v>
      </c>
      <c r="E84" s="60"/>
      <c r="F84" s="34"/>
      <c r="G84" s="60"/>
      <c r="H84" s="35"/>
      <c r="I84" s="36"/>
      <c r="J84" s="5"/>
    </row>
    <row r="85" spans="1:81" s="10" customFormat="1" ht="30" x14ac:dyDescent="0.25">
      <c r="B85" s="30" t="s">
        <v>123</v>
      </c>
      <c r="C85" s="58" t="s">
        <v>28</v>
      </c>
      <c r="D85" s="32" t="s">
        <v>20</v>
      </c>
      <c r="E85" s="60"/>
      <c r="F85" s="34"/>
      <c r="G85" s="60"/>
      <c r="H85" s="35"/>
      <c r="I85" s="36"/>
      <c r="J85" s="5"/>
    </row>
    <row r="86" spans="1:81" s="10" customFormat="1" x14ac:dyDescent="0.25">
      <c r="B86" s="30" t="s">
        <v>124</v>
      </c>
      <c r="C86" s="31" t="s">
        <v>30</v>
      </c>
      <c r="D86" s="32" t="s">
        <v>20</v>
      </c>
      <c r="E86" s="60"/>
      <c r="F86" s="34"/>
      <c r="G86" s="60"/>
      <c r="H86" s="35"/>
      <c r="I86" s="36"/>
      <c r="J86" s="5"/>
    </row>
    <row r="87" spans="1:81" s="10" customFormat="1" x14ac:dyDescent="0.25">
      <c r="A87" s="10" t="s">
        <v>6</v>
      </c>
      <c r="B87" s="30" t="s">
        <v>125</v>
      </c>
      <c r="C87" s="39" t="s">
        <v>32</v>
      </c>
      <c r="D87" s="40" t="s">
        <v>20</v>
      </c>
      <c r="E87" s="41">
        <f>[1]ФЭМ!$E$87</f>
        <v>10.924108935103504</v>
      </c>
      <c r="F87" s="42">
        <v>200.17529028807769</v>
      </c>
      <c r="G87" s="41">
        <f>F87-E87</f>
        <v>189.25118135297419</v>
      </c>
      <c r="H87" s="43">
        <f>IF(E87=0,1,IF(F87=0,-1,G87/E87))</f>
        <v>17.32417558972109</v>
      </c>
      <c r="I87" s="44"/>
      <c r="J87" s="5"/>
      <c r="K87" s="99"/>
    </row>
    <row r="88" spans="1:81" s="10" customFormat="1" x14ac:dyDescent="0.25">
      <c r="B88" s="30" t="s">
        <v>126</v>
      </c>
      <c r="C88" s="31" t="s">
        <v>34</v>
      </c>
      <c r="D88" s="32" t="s">
        <v>20</v>
      </c>
      <c r="E88" s="60"/>
      <c r="F88" s="34"/>
      <c r="G88" s="60"/>
      <c r="H88" s="35"/>
      <c r="I88" s="36"/>
      <c r="J88" s="5"/>
    </row>
    <row r="89" spans="1:81" s="10" customFormat="1" x14ac:dyDescent="0.25">
      <c r="A89" s="10" t="s">
        <v>6</v>
      </c>
      <c r="B89" s="30" t="s">
        <v>127</v>
      </c>
      <c r="C89" s="39" t="s">
        <v>36</v>
      </c>
      <c r="D89" s="40" t="s">
        <v>20</v>
      </c>
      <c r="E89" s="41">
        <f>[1]ФЭМ!$E$89</f>
        <v>75.267671124898328</v>
      </c>
      <c r="F89" s="42">
        <v>63.783774269999995</v>
      </c>
      <c r="G89" s="41">
        <f>F89-E89</f>
        <v>-11.483896854898333</v>
      </c>
      <c r="H89" s="43">
        <f>IF(E89=0,1,IF(F89=0,-1,G89/E89))</f>
        <v>-0.15257409566774138</v>
      </c>
      <c r="I89" s="44"/>
      <c r="J89" s="5"/>
    </row>
    <row r="90" spans="1:81" s="10" customFormat="1" x14ac:dyDescent="0.25">
      <c r="B90" s="30" t="s">
        <v>128</v>
      </c>
      <c r="C90" s="31" t="s">
        <v>38</v>
      </c>
      <c r="D90" s="32" t="s">
        <v>20</v>
      </c>
      <c r="E90" s="60"/>
      <c r="F90" s="34"/>
      <c r="G90" s="60"/>
      <c r="H90" s="35"/>
      <c r="I90" s="36"/>
      <c r="J90" s="5"/>
    </row>
    <row r="91" spans="1:81" s="10" customFormat="1" x14ac:dyDescent="0.25">
      <c r="B91" s="30" t="s">
        <v>129</v>
      </c>
      <c r="C91" s="31" t="s">
        <v>40</v>
      </c>
      <c r="D91" s="32" t="s">
        <v>20</v>
      </c>
      <c r="E91" s="60"/>
      <c r="F91" s="34"/>
      <c r="G91" s="60"/>
      <c r="H91" s="35"/>
      <c r="I91" s="36"/>
      <c r="J91" s="5"/>
    </row>
    <row r="92" spans="1:81" s="10" customFormat="1" ht="30.75" thickBot="1" x14ac:dyDescent="0.3">
      <c r="B92" s="30" t="s">
        <v>130</v>
      </c>
      <c r="C92" s="37" t="s">
        <v>42</v>
      </c>
      <c r="D92" s="32" t="s">
        <v>20</v>
      </c>
      <c r="E92" s="60">
        <f>E93+E94</f>
        <v>0</v>
      </c>
      <c r="F92" s="62">
        <f>F93+F94</f>
        <v>0</v>
      </c>
      <c r="G92" s="60"/>
      <c r="H92" s="67"/>
      <c r="I92" s="36"/>
      <c r="J92" s="5"/>
    </row>
    <row r="93" spans="1:81" s="10" customFormat="1" x14ac:dyDescent="0.25">
      <c r="B93" s="30" t="s">
        <v>131</v>
      </c>
      <c r="C93" s="58" t="s">
        <v>44</v>
      </c>
      <c r="D93" s="32" t="s">
        <v>20</v>
      </c>
      <c r="E93" s="60"/>
      <c r="F93" s="34"/>
      <c r="G93" s="60"/>
      <c r="H93" s="35"/>
      <c r="I93" s="36"/>
      <c r="J93" s="5"/>
    </row>
    <row r="94" spans="1:81" s="10" customFormat="1" x14ac:dyDescent="0.25">
      <c r="B94" s="30" t="s">
        <v>132</v>
      </c>
      <c r="C94" s="45" t="s">
        <v>46</v>
      </c>
      <c r="D94" s="32" t="s">
        <v>20</v>
      </c>
      <c r="E94" s="60"/>
      <c r="F94" s="34"/>
      <c r="G94" s="60"/>
      <c r="H94" s="35"/>
      <c r="I94" s="36"/>
      <c r="J94" s="5"/>
    </row>
    <row r="95" spans="1:81" s="10" customFormat="1" x14ac:dyDescent="0.25">
      <c r="A95" s="10" t="s">
        <v>6</v>
      </c>
      <c r="B95" s="30" t="s">
        <v>133</v>
      </c>
      <c r="C95" s="39" t="s">
        <v>48</v>
      </c>
      <c r="D95" s="40" t="s">
        <v>20</v>
      </c>
      <c r="E95" s="41">
        <f>[1]ФЭМ!$E$95</f>
        <v>28.015994311847123</v>
      </c>
      <c r="F95" s="42">
        <v>20.380913123589071</v>
      </c>
      <c r="G95" s="41">
        <f>F95-E95</f>
        <v>-7.6350811882580523</v>
      </c>
      <c r="H95" s="43">
        <f>IF(E95=0,1,IF(F95=0,-1,G95/E95))</f>
        <v>-0.27252579734531879</v>
      </c>
      <c r="I95" s="44"/>
      <c r="J95" s="5"/>
    </row>
    <row r="96" spans="1:81" s="22" customFormat="1" x14ac:dyDescent="0.25">
      <c r="A96" s="22" t="s">
        <v>6</v>
      </c>
      <c r="B96" s="47" t="s">
        <v>134</v>
      </c>
      <c r="C96" s="100" t="s">
        <v>135</v>
      </c>
      <c r="D96" s="49" t="s">
        <v>20</v>
      </c>
      <c r="E96" s="50">
        <f>E97-E103</f>
        <v>3.2702386599999897</v>
      </c>
      <c r="F96" s="51">
        <f>F97-F103</f>
        <v>-44.734744740000018</v>
      </c>
      <c r="G96" s="50">
        <f>F96-E96</f>
        <v>-48.004983400000008</v>
      </c>
      <c r="H96" s="52">
        <f>IF(E96=0,1,IF(F96=0,-1,G96/E96))</f>
        <v>-14.67935168988558</v>
      </c>
      <c r="I96" s="53"/>
      <c r="J96" s="5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</row>
    <row r="97" spans="1:81" s="10" customFormat="1" x14ac:dyDescent="0.25">
      <c r="A97" s="10" t="s">
        <v>6</v>
      </c>
      <c r="B97" s="30" t="s">
        <v>136</v>
      </c>
      <c r="C97" s="101" t="s">
        <v>137</v>
      </c>
      <c r="D97" s="40" t="s">
        <v>20</v>
      </c>
      <c r="E97" s="41">
        <f>E98+E99+E100+E102</f>
        <v>82.505428249999994</v>
      </c>
      <c r="F97" s="102">
        <f>F98+F99+F100+F102</f>
        <v>38.835925119999992</v>
      </c>
      <c r="G97" s="41">
        <f>F97-E97</f>
        <v>-43.669503130000002</v>
      </c>
      <c r="H97" s="43">
        <f>IF(E97=0,1,IF(F97=0,-1,G97/E97))</f>
        <v>-0.52929248482508184</v>
      </c>
      <c r="I97" s="44"/>
      <c r="J97" s="5"/>
    </row>
    <row r="98" spans="1:81" s="10" customFormat="1" x14ac:dyDescent="0.25">
      <c r="B98" s="30" t="s">
        <v>138</v>
      </c>
      <c r="C98" s="58" t="s">
        <v>139</v>
      </c>
      <c r="D98" s="32" t="s">
        <v>20</v>
      </c>
      <c r="E98" s="60">
        <f>[1]ФЭМ!E98</f>
        <v>0</v>
      </c>
      <c r="F98" s="72">
        <v>0</v>
      </c>
      <c r="G98" s="60"/>
      <c r="H98" s="35"/>
      <c r="I98" s="36"/>
      <c r="J98" s="5"/>
    </row>
    <row r="99" spans="1:81" s="10" customFormat="1" x14ac:dyDescent="0.25">
      <c r="A99" s="10" t="s">
        <v>6</v>
      </c>
      <c r="B99" s="30" t="s">
        <v>140</v>
      </c>
      <c r="C99" s="103" t="s">
        <v>141</v>
      </c>
      <c r="D99" s="40" t="s">
        <v>20</v>
      </c>
      <c r="E99" s="41">
        <f>[1]ФЭМ!E99</f>
        <v>0.60059817000000004</v>
      </c>
      <c r="F99" s="104">
        <v>0.16525386</v>
      </c>
      <c r="G99" s="41">
        <f>F99-E99</f>
        <v>-0.43534431000000007</v>
      </c>
      <c r="H99" s="43">
        <f>IF(E99=0,1,IF(F99=0,-1,G99/E99))</f>
        <v>-0.72485120958660265</v>
      </c>
      <c r="I99" s="44"/>
      <c r="J99" s="5"/>
    </row>
    <row r="100" spans="1:81" s="10" customFormat="1" x14ac:dyDescent="0.25">
      <c r="B100" s="30" t="s">
        <v>142</v>
      </c>
      <c r="C100" s="58" t="s">
        <v>143</v>
      </c>
      <c r="D100" s="32" t="s">
        <v>20</v>
      </c>
      <c r="E100" s="60">
        <f>[1]ФЭМ!E100</f>
        <v>0</v>
      </c>
      <c r="F100" s="72">
        <v>0</v>
      </c>
      <c r="G100" s="60"/>
      <c r="H100" s="35"/>
      <c r="I100" s="36"/>
      <c r="J100" s="5"/>
    </row>
    <row r="101" spans="1:81" s="10" customFormat="1" x14ac:dyDescent="0.25">
      <c r="B101" s="30" t="s">
        <v>144</v>
      </c>
      <c r="C101" s="63" t="s">
        <v>145</v>
      </c>
      <c r="D101" s="32" t="s">
        <v>20</v>
      </c>
      <c r="E101" s="60"/>
      <c r="F101" s="34">
        <v>0</v>
      </c>
      <c r="G101" s="60"/>
      <c r="H101" s="35"/>
      <c r="I101" s="36"/>
      <c r="J101" s="5"/>
    </row>
    <row r="102" spans="1:81" s="10" customFormat="1" x14ac:dyDescent="0.25">
      <c r="A102" s="10" t="s">
        <v>6</v>
      </c>
      <c r="B102" s="30" t="s">
        <v>146</v>
      </c>
      <c r="C102" s="68" t="s">
        <v>147</v>
      </c>
      <c r="D102" s="40" t="s">
        <v>20</v>
      </c>
      <c r="E102" s="41">
        <f>[1]ФЭМ!E102</f>
        <v>81.904830079999996</v>
      </c>
      <c r="F102" s="104">
        <v>38.670671259999992</v>
      </c>
      <c r="G102" s="41">
        <f>F102-E102</f>
        <v>-43.234158820000005</v>
      </c>
      <c r="H102" s="43">
        <f>IF(E102=0,1,IF(F102=0,-1,G102/E102))</f>
        <v>-0.52785847645091666</v>
      </c>
      <c r="I102" s="44"/>
      <c r="J102" s="5"/>
    </row>
    <row r="103" spans="1:81" s="10" customFormat="1" x14ac:dyDescent="0.25">
      <c r="A103" s="10" t="s">
        <v>6</v>
      </c>
      <c r="B103" s="30" t="s">
        <v>148</v>
      </c>
      <c r="C103" s="105" t="s">
        <v>103</v>
      </c>
      <c r="D103" s="40" t="s">
        <v>20</v>
      </c>
      <c r="E103" s="60">
        <f>E104+E105+E106+E108</f>
        <v>79.235189590000005</v>
      </c>
      <c r="F103" s="72">
        <f>F104+F105+F106+F108</f>
        <v>83.57066986000001</v>
      </c>
      <c r="G103" s="60">
        <f>F103-E103</f>
        <v>4.335480270000005</v>
      </c>
      <c r="H103" s="35">
        <f>IF(E103=0,1,IF(F103=0,-1,G103/E103))</f>
        <v>5.471660120249363E-2</v>
      </c>
      <c r="I103" s="36"/>
      <c r="J103" s="5"/>
    </row>
    <row r="104" spans="1:81" s="10" customFormat="1" x14ac:dyDescent="0.25">
      <c r="A104" s="10" t="s">
        <v>6</v>
      </c>
      <c r="B104" s="30" t="s">
        <v>149</v>
      </c>
      <c r="C104" s="68" t="s">
        <v>150</v>
      </c>
      <c r="D104" s="40" t="s">
        <v>20</v>
      </c>
      <c r="E104" s="41">
        <f>[1]ФЭМ!E104</f>
        <v>14.4</v>
      </c>
      <c r="F104" s="104">
        <v>18.401446889999995</v>
      </c>
      <c r="G104" s="41">
        <f>F104-E104</f>
        <v>4.0014468899999951</v>
      </c>
      <c r="H104" s="43">
        <f>IF(E104=0,1,IF(F104=0,-1,G104/E104))</f>
        <v>0.27787825624999968</v>
      </c>
      <c r="I104" s="44"/>
      <c r="J104" s="5"/>
      <c r="K104" s="99"/>
    </row>
    <row r="105" spans="1:81" s="10" customFormat="1" x14ac:dyDescent="0.25">
      <c r="A105" s="10" t="s">
        <v>6</v>
      </c>
      <c r="B105" s="30" t="s">
        <v>151</v>
      </c>
      <c r="C105" s="68" t="s">
        <v>152</v>
      </c>
      <c r="D105" s="40" t="s">
        <v>20</v>
      </c>
      <c r="E105" s="41">
        <f>[1]ФЭМ!E105</f>
        <v>33.009303879999997</v>
      </c>
      <c r="F105" s="104">
        <v>34.529026800000004</v>
      </c>
      <c r="G105" s="41">
        <f>F105-E105</f>
        <v>1.5197229200000066</v>
      </c>
      <c r="H105" s="43">
        <f>IF(E105=0,1,IF(F105=0,-1,G105/E105))</f>
        <v>4.6039229591896706E-2</v>
      </c>
      <c r="I105" s="44"/>
      <c r="J105" s="5"/>
    </row>
    <row r="106" spans="1:81" s="10" customFormat="1" x14ac:dyDescent="0.25">
      <c r="B106" s="30" t="s">
        <v>153</v>
      </c>
      <c r="C106" s="45" t="s">
        <v>154</v>
      </c>
      <c r="D106" s="32" t="s">
        <v>20</v>
      </c>
      <c r="E106" s="60">
        <f>[1]ФЭМ!E106</f>
        <v>0</v>
      </c>
      <c r="F106" s="72">
        <v>0</v>
      </c>
      <c r="G106" s="60"/>
      <c r="H106" s="35"/>
      <c r="I106" s="36"/>
      <c r="J106" s="5"/>
    </row>
    <row r="107" spans="1:81" s="10" customFormat="1" x14ac:dyDescent="0.25">
      <c r="B107" s="30" t="s">
        <v>155</v>
      </c>
      <c r="C107" s="63" t="s">
        <v>156</v>
      </c>
      <c r="D107" s="32" t="s">
        <v>20</v>
      </c>
      <c r="E107" s="60"/>
      <c r="F107" s="34"/>
      <c r="G107" s="60"/>
      <c r="H107" s="35"/>
      <c r="I107" s="36"/>
      <c r="J107" s="5"/>
    </row>
    <row r="108" spans="1:81" s="10" customFormat="1" x14ac:dyDescent="0.25">
      <c r="A108" s="10" t="s">
        <v>6</v>
      </c>
      <c r="B108" s="30" t="s">
        <v>157</v>
      </c>
      <c r="C108" s="68" t="s">
        <v>158</v>
      </c>
      <c r="D108" s="40" t="s">
        <v>20</v>
      </c>
      <c r="E108" s="41">
        <f>[1]ФЭМ!E108</f>
        <v>31.825885710000001</v>
      </c>
      <c r="F108" s="104">
        <v>30.640196170000003</v>
      </c>
      <c r="G108" s="41">
        <f>F108-E108</f>
        <v>-1.1856895399999985</v>
      </c>
      <c r="H108" s="43">
        <f>IF(E108=0,1,IF(F108=0,-1,G108/E108))</f>
        <v>-3.7255508010180634E-2</v>
      </c>
      <c r="I108" s="44"/>
      <c r="J108" s="5"/>
    </row>
    <row r="109" spans="1:81" s="22" customFormat="1" x14ac:dyDescent="0.25">
      <c r="A109" s="22" t="s">
        <v>6</v>
      </c>
      <c r="B109" s="47" t="s">
        <v>159</v>
      </c>
      <c r="C109" s="100" t="s">
        <v>160</v>
      </c>
      <c r="D109" s="49" t="s">
        <v>20</v>
      </c>
      <c r="E109" s="50">
        <f>E81+E96</f>
        <v>117.47801303184892</v>
      </c>
      <c r="F109" s="51">
        <f>F81+F96</f>
        <v>239.60523294166703</v>
      </c>
      <c r="G109" s="50">
        <f>F109-E109</f>
        <v>122.12721990981811</v>
      </c>
      <c r="H109" s="52">
        <f>IF(E109=0,1,IF(F109=0,-1,G109/E109))</f>
        <v>1.0395751235314881</v>
      </c>
      <c r="I109" s="53"/>
      <c r="J109" s="5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</row>
    <row r="110" spans="1:81" s="10" customFormat="1" ht="30.75" thickBot="1" x14ac:dyDescent="0.3">
      <c r="B110" s="30" t="s">
        <v>161</v>
      </c>
      <c r="C110" s="37" t="s">
        <v>162</v>
      </c>
      <c r="D110" s="32" t="s">
        <v>20</v>
      </c>
      <c r="E110" s="60">
        <f>E111+E112+E113</f>
        <v>0</v>
      </c>
      <c r="F110" s="62">
        <f>F111+F112+F113</f>
        <v>0</v>
      </c>
      <c r="G110" s="60"/>
      <c r="H110" s="67"/>
      <c r="I110" s="36"/>
      <c r="J110" s="5"/>
    </row>
    <row r="111" spans="1:81" s="10" customFormat="1" ht="30" x14ac:dyDescent="0.25">
      <c r="B111" s="30" t="s">
        <v>163</v>
      </c>
      <c r="C111" s="58" t="s">
        <v>24</v>
      </c>
      <c r="D111" s="32" t="s">
        <v>20</v>
      </c>
      <c r="E111" s="60"/>
      <c r="F111" s="34"/>
      <c r="G111" s="60"/>
      <c r="H111" s="35"/>
      <c r="I111" s="36"/>
      <c r="J111" s="5"/>
    </row>
    <row r="112" spans="1:81" s="10" customFormat="1" ht="30.75" thickBot="1" x14ac:dyDescent="0.3">
      <c r="B112" s="30" t="s">
        <v>164</v>
      </c>
      <c r="C112" s="58" t="s">
        <v>26</v>
      </c>
      <c r="D112" s="32" t="s">
        <v>20</v>
      </c>
      <c r="E112" s="60"/>
      <c r="F112" s="34"/>
      <c r="G112" s="60"/>
      <c r="H112" s="35"/>
      <c r="I112" s="36"/>
      <c r="J112" s="5"/>
    </row>
    <row r="113" spans="1:81" s="10" customFormat="1" ht="30" x14ac:dyDescent="0.25">
      <c r="B113" s="30" t="s">
        <v>165</v>
      </c>
      <c r="C113" s="58" t="s">
        <v>28</v>
      </c>
      <c r="D113" s="32" t="s">
        <v>20</v>
      </c>
      <c r="E113" s="60"/>
      <c r="F113" s="34"/>
      <c r="G113" s="60"/>
      <c r="H113" s="35"/>
      <c r="I113" s="36"/>
      <c r="J113" s="5"/>
    </row>
    <row r="114" spans="1:81" s="10" customFormat="1" x14ac:dyDescent="0.25">
      <c r="B114" s="30" t="s">
        <v>166</v>
      </c>
      <c r="C114" s="31" t="s">
        <v>30</v>
      </c>
      <c r="D114" s="32" t="s">
        <v>20</v>
      </c>
      <c r="E114" s="60"/>
      <c r="F114" s="34"/>
      <c r="G114" s="60"/>
      <c r="H114" s="35"/>
      <c r="I114" s="36"/>
      <c r="J114" s="5"/>
    </row>
    <row r="115" spans="1:81" s="10" customFormat="1" x14ac:dyDescent="0.25">
      <c r="A115" s="10" t="s">
        <v>6</v>
      </c>
      <c r="B115" s="30" t="s">
        <v>167</v>
      </c>
      <c r="C115" s="39" t="s">
        <v>32</v>
      </c>
      <c r="D115" s="40" t="s">
        <v>20</v>
      </c>
      <c r="E115" s="41">
        <f>[1]ФЭМ!E115</f>
        <v>16.990420053970468</v>
      </c>
      <c r="F115" s="104">
        <v>200.71350575793738</v>
      </c>
      <c r="G115" s="41">
        <f>F115-E115</f>
        <v>183.72308570396692</v>
      </c>
      <c r="H115" s="43">
        <f>IF(E115=0,1,IF(F115=0,-1,G115/E115))</f>
        <v>10.81333393290844</v>
      </c>
      <c r="I115" s="44"/>
      <c r="J115" s="5"/>
      <c r="K115" s="99"/>
    </row>
    <row r="116" spans="1:81" s="10" customFormat="1" x14ac:dyDescent="0.25">
      <c r="B116" s="30" t="s">
        <v>168</v>
      </c>
      <c r="C116" s="31" t="s">
        <v>34</v>
      </c>
      <c r="D116" s="32" t="s">
        <v>20</v>
      </c>
      <c r="E116" s="60"/>
      <c r="F116" s="34"/>
      <c r="G116" s="60"/>
      <c r="H116" s="35"/>
      <c r="I116" s="36"/>
      <c r="J116" s="5"/>
    </row>
    <row r="117" spans="1:81" s="10" customFormat="1" x14ac:dyDescent="0.25">
      <c r="A117" s="10" t="s">
        <v>6</v>
      </c>
      <c r="B117" s="30" t="s">
        <v>169</v>
      </c>
      <c r="C117" s="39" t="s">
        <v>36</v>
      </c>
      <c r="D117" s="40" t="s">
        <v>20</v>
      </c>
      <c r="E117" s="41">
        <f>[1]ФЭМ!E117</f>
        <v>76.557883874898323</v>
      </c>
      <c r="F117" s="104">
        <v>69.181225702318372</v>
      </c>
      <c r="G117" s="41">
        <f>F117-E117</f>
        <v>-7.3766581725799512</v>
      </c>
      <c r="H117" s="43">
        <f>IF(E117=0,1,IF(F117=0,-1,G117/E117))</f>
        <v>-9.6353997775513206E-2</v>
      </c>
      <c r="I117" s="44"/>
      <c r="J117" s="5"/>
    </row>
    <row r="118" spans="1:81" s="10" customFormat="1" x14ac:dyDescent="0.25">
      <c r="B118" s="30" t="s">
        <v>170</v>
      </c>
      <c r="C118" s="31" t="s">
        <v>38</v>
      </c>
      <c r="D118" s="32" t="s">
        <v>20</v>
      </c>
      <c r="E118" s="60"/>
      <c r="F118" s="34"/>
      <c r="G118" s="60"/>
      <c r="H118" s="35"/>
      <c r="I118" s="36"/>
      <c r="J118" s="5"/>
    </row>
    <row r="119" spans="1:81" s="10" customFormat="1" x14ac:dyDescent="0.25">
      <c r="B119" s="30" t="s">
        <v>171</v>
      </c>
      <c r="C119" s="31" t="s">
        <v>40</v>
      </c>
      <c r="D119" s="32" t="s">
        <v>20</v>
      </c>
      <c r="E119" s="60"/>
      <c r="F119" s="34"/>
      <c r="G119" s="60"/>
      <c r="H119" s="35"/>
      <c r="I119" s="36"/>
      <c r="J119" s="5"/>
    </row>
    <row r="120" spans="1:81" s="10" customFormat="1" ht="30.75" thickBot="1" x14ac:dyDescent="0.3">
      <c r="B120" s="30" t="s">
        <v>172</v>
      </c>
      <c r="C120" s="37" t="s">
        <v>42</v>
      </c>
      <c r="D120" s="32" t="s">
        <v>20</v>
      </c>
      <c r="E120" s="59">
        <f>[1]ФЭМ!E120</f>
        <v>0</v>
      </c>
      <c r="F120" s="84">
        <v>0</v>
      </c>
      <c r="G120" s="59"/>
      <c r="H120" s="35"/>
      <c r="I120" s="36"/>
      <c r="J120" s="5"/>
    </row>
    <row r="121" spans="1:81" s="10" customFormat="1" x14ac:dyDescent="0.25">
      <c r="B121" s="30" t="s">
        <v>173</v>
      </c>
      <c r="C121" s="45" t="s">
        <v>44</v>
      </c>
      <c r="D121" s="32" t="s">
        <v>20</v>
      </c>
      <c r="E121" s="60"/>
      <c r="F121" s="34"/>
      <c r="G121" s="60"/>
      <c r="H121" s="35"/>
      <c r="I121" s="36"/>
      <c r="J121" s="5"/>
    </row>
    <row r="122" spans="1:81" s="10" customFormat="1" x14ac:dyDescent="0.25">
      <c r="B122" s="30" t="s">
        <v>174</v>
      </c>
      <c r="C122" s="45" t="s">
        <v>46</v>
      </c>
      <c r="D122" s="32" t="s">
        <v>20</v>
      </c>
      <c r="E122" s="60"/>
      <c r="F122" s="34"/>
      <c r="G122" s="60"/>
      <c r="H122" s="35"/>
      <c r="I122" s="36"/>
      <c r="J122" s="5"/>
    </row>
    <row r="123" spans="1:81" s="10" customFormat="1" x14ac:dyDescent="0.25">
      <c r="A123" s="10" t="s">
        <v>6</v>
      </c>
      <c r="B123" s="30" t="s">
        <v>175</v>
      </c>
      <c r="C123" s="39" t="s">
        <v>48</v>
      </c>
      <c r="D123" s="40" t="s">
        <v>20</v>
      </c>
      <c r="E123" s="41">
        <f>[1]ФЭМ!E123</f>
        <v>23.929709102980279</v>
      </c>
      <c r="F123" s="104">
        <v>-30.289498518589262</v>
      </c>
      <c r="G123" s="41">
        <f>F123-E123</f>
        <v>-54.219207621569538</v>
      </c>
      <c r="H123" s="43">
        <f>IF(E123=0,1,IF(F123=0,-1,G123/E123))</f>
        <v>-2.2657696083241108</v>
      </c>
      <c r="I123" s="44"/>
      <c r="J123" s="5"/>
    </row>
    <row r="124" spans="1:81" s="22" customFormat="1" x14ac:dyDescent="0.25">
      <c r="A124" s="22" t="s">
        <v>6</v>
      </c>
      <c r="B124" s="47" t="s">
        <v>176</v>
      </c>
      <c r="C124" s="100" t="s">
        <v>177</v>
      </c>
      <c r="D124" s="49" t="s">
        <v>20</v>
      </c>
      <c r="E124" s="50">
        <f>E130+E132+E138</f>
        <v>23.495602606369815</v>
      </c>
      <c r="F124" s="51">
        <f>F130+F132+F138</f>
        <v>57.06693404433323</v>
      </c>
      <c r="G124" s="50">
        <f>F124-E124</f>
        <v>33.571331437963416</v>
      </c>
      <c r="H124" s="52">
        <f>IF(E124=0,1,IF(F124=0,-1,G124/E124))</f>
        <v>1.4288346632514972</v>
      </c>
      <c r="I124" s="53"/>
      <c r="J124" s="5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</row>
    <row r="125" spans="1:81" s="10" customFormat="1" x14ac:dyDescent="0.25">
      <c r="B125" s="30" t="s">
        <v>178</v>
      </c>
      <c r="C125" s="31" t="s">
        <v>22</v>
      </c>
      <c r="D125" s="32" t="s">
        <v>20</v>
      </c>
      <c r="E125" s="60">
        <f>[1]ФЭМ!O125+[1]ФЭМ!P125+[1]ФЭМ!Q125</f>
        <v>0</v>
      </c>
      <c r="F125" s="62">
        <v>0</v>
      </c>
      <c r="G125" s="60"/>
      <c r="H125" s="35"/>
      <c r="I125" s="36"/>
      <c r="J125" s="5"/>
    </row>
    <row r="126" spans="1:81" s="10" customFormat="1" ht="30.75" thickBot="1" x14ac:dyDescent="0.3">
      <c r="B126" s="30" t="s">
        <v>179</v>
      </c>
      <c r="C126" s="58" t="s">
        <v>24</v>
      </c>
      <c r="D126" s="32" t="s">
        <v>20</v>
      </c>
      <c r="E126" s="59"/>
      <c r="F126" s="34"/>
      <c r="G126" s="59"/>
      <c r="H126" s="35"/>
      <c r="I126" s="36"/>
      <c r="J126" s="5"/>
    </row>
    <row r="127" spans="1:81" s="10" customFormat="1" ht="30" x14ac:dyDescent="0.25">
      <c r="B127" s="30" t="s">
        <v>180</v>
      </c>
      <c r="C127" s="58" t="s">
        <v>26</v>
      </c>
      <c r="D127" s="32" t="s">
        <v>20</v>
      </c>
      <c r="E127" s="59"/>
      <c r="F127" s="34"/>
      <c r="G127" s="59"/>
      <c r="H127" s="35"/>
      <c r="I127" s="36"/>
      <c r="J127" s="5"/>
    </row>
    <row r="128" spans="1:81" s="10" customFormat="1" ht="30.75" thickBot="1" x14ac:dyDescent="0.3">
      <c r="B128" s="30" t="s">
        <v>181</v>
      </c>
      <c r="C128" s="58" t="s">
        <v>28</v>
      </c>
      <c r="D128" s="32" t="s">
        <v>20</v>
      </c>
      <c r="E128" s="59"/>
      <c r="F128" s="34"/>
      <c r="G128" s="59"/>
      <c r="H128" s="35"/>
      <c r="I128" s="36"/>
      <c r="J128" s="5"/>
    </row>
    <row r="129" spans="1:81" s="10" customFormat="1" x14ac:dyDescent="0.25">
      <c r="B129" s="30" t="s">
        <v>182</v>
      </c>
      <c r="C129" s="106" t="s">
        <v>183</v>
      </c>
      <c r="D129" s="32" t="s">
        <v>20</v>
      </c>
      <c r="E129" s="60"/>
      <c r="F129" s="34"/>
      <c r="G129" s="60"/>
      <c r="H129" s="35"/>
      <c r="I129" s="36"/>
      <c r="J129" s="5"/>
    </row>
    <row r="130" spans="1:81" s="10" customFormat="1" x14ac:dyDescent="0.25">
      <c r="A130" s="10" t="s">
        <v>6</v>
      </c>
      <c r="B130" s="30" t="s">
        <v>184</v>
      </c>
      <c r="C130" s="105" t="s">
        <v>185</v>
      </c>
      <c r="D130" s="40" t="s">
        <v>20</v>
      </c>
      <c r="E130" s="41">
        <f>[1]ФЭМ!E130</f>
        <v>3.3980840107940939</v>
      </c>
      <c r="F130" s="104">
        <v>44.551044851143374</v>
      </c>
      <c r="G130" s="41">
        <f>F130-E130</f>
        <v>41.15296084034928</v>
      </c>
      <c r="H130" s="43">
        <f>IF(E130=0,1,IF(F130=0,-1,G130/E130))</f>
        <v>12.110636673380037</v>
      </c>
      <c r="I130" s="44"/>
      <c r="J130" s="5"/>
      <c r="K130" s="99"/>
    </row>
    <row r="131" spans="1:81" s="10" customFormat="1" x14ac:dyDescent="0.25">
      <c r="B131" s="30" t="s">
        <v>186</v>
      </c>
      <c r="C131" s="106" t="s">
        <v>187</v>
      </c>
      <c r="D131" s="32" t="s">
        <v>20</v>
      </c>
      <c r="E131" s="60"/>
      <c r="F131" s="34"/>
      <c r="G131" s="60"/>
      <c r="H131" s="35"/>
      <c r="I131" s="36"/>
      <c r="J131" s="5"/>
    </row>
    <row r="132" spans="1:81" s="10" customFormat="1" x14ac:dyDescent="0.25">
      <c r="A132" s="10" t="s">
        <v>6</v>
      </c>
      <c r="B132" s="30" t="s">
        <v>188</v>
      </c>
      <c r="C132" s="105" t="s">
        <v>189</v>
      </c>
      <c r="D132" s="40" t="s">
        <v>20</v>
      </c>
      <c r="E132" s="41">
        <f>[1]ФЭМ!E132</f>
        <v>15.311576774979665</v>
      </c>
      <c r="F132" s="104">
        <v>13.854088991046659</v>
      </c>
      <c r="G132" s="41">
        <f>F132-E132</f>
        <v>-1.457487783933006</v>
      </c>
      <c r="H132" s="43">
        <f>IF(E132=0,1,IF(F132=0,-1,G132/E132))</f>
        <v>-9.5188614820823483E-2</v>
      </c>
      <c r="I132" s="44"/>
      <c r="J132" s="5"/>
    </row>
    <row r="133" spans="1:81" s="10" customFormat="1" x14ac:dyDescent="0.25">
      <c r="B133" s="30" t="s">
        <v>190</v>
      </c>
      <c r="C133" s="106" t="s">
        <v>191</v>
      </c>
      <c r="D133" s="32" t="s">
        <v>20</v>
      </c>
      <c r="E133" s="60"/>
      <c r="F133" s="34"/>
      <c r="G133" s="60"/>
      <c r="H133" s="35"/>
      <c r="I133" s="36"/>
      <c r="J133" s="5"/>
    </row>
    <row r="134" spans="1:81" s="10" customFormat="1" ht="15.75" thickBot="1" x14ac:dyDescent="0.3">
      <c r="B134" s="30" t="s">
        <v>192</v>
      </c>
      <c r="C134" s="106" t="s">
        <v>193</v>
      </c>
      <c r="D134" s="32" t="s">
        <v>20</v>
      </c>
      <c r="E134" s="60"/>
      <c r="F134" s="34"/>
      <c r="G134" s="60"/>
      <c r="H134" s="35"/>
      <c r="I134" s="36"/>
      <c r="J134" s="5"/>
    </row>
    <row r="135" spans="1:81" s="10" customFormat="1" ht="30" x14ac:dyDescent="0.25">
      <c r="B135" s="30" t="s">
        <v>194</v>
      </c>
      <c r="C135" s="106" t="s">
        <v>42</v>
      </c>
      <c r="D135" s="32" t="s">
        <v>20</v>
      </c>
      <c r="E135" s="60">
        <f>E136+E137</f>
        <v>0</v>
      </c>
      <c r="F135" s="72">
        <v>0</v>
      </c>
      <c r="G135" s="60"/>
      <c r="H135" s="35"/>
      <c r="I135" s="36"/>
      <c r="J135" s="5"/>
    </row>
    <row r="136" spans="1:81" s="10" customFormat="1" ht="15.75" thickBot="1" x14ac:dyDescent="0.3">
      <c r="B136" s="30" t="s">
        <v>195</v>
      </c>
      <c r="C136" s="45" t="s">
        <v>196</v>
      </c>
      <c r="D136" s="32" t="s">
        <v>20</v>
      </c>
      <c r="E136" s="60"/>
      <c r="F136" s="34"/>
      <c r="G136" s="60"/>
      <c r="H136" s="35"/>
      <c r="I136" s="36"/>
      <c r="J136" s="5"/>
    </row>
    <row r="137" spans="1:81" s="10" customFormat="1" x14ac:dyDescent="0.25">
      <c r="B137" s="30" t="s">
        <v>197</v>
      </c>
      <c r="C137" s="45" t="s">
        <v>46</v>
      </c>
      <c r="D137" s="32" t="s">
        <v>20</v>
      </c>
      <c r="E137" s="60"/>
      <c r="F137" s="34"/>
      <c r="G137" s="60"/>
      <c r="H137" s="35"/>
      <c r="I137" s="36"/>
      <c r="J137" s="5"/>
    </row>
    <row r="138" spans="1:81" s="10" customFormat="1" ht="16.149999999999999" customHeight="1" x14ac:dyDescent="0.25">
      <c r="A138" s="10" t="s">
        <v>6</v>
      </c>
      <c r="B138" s="30" t="s">
        <v>198</v>
      </c>
      <c r="C138" s="105" t="s">
        <v>199</v>
      </c>
      <c r="D138" s="40" t="s">
        <v>20</v>
      </c>
      <c r="E138" s="41">
        <f>[1]ФЭМ!E138</f>
        <v>4.7859418205960562</v>
      </c>
      <c r="F138" s="104">
        <v>-1.3381997978568037</v>
      </c>
      <c r="G138" s="41">
        <f>F138-E138</f>
        <v>-6.1241416184528603</v>
      </c>
      <c r="H138" s="43">
        <f>IF(E138=0,1,IF(F138=0,-1,G138/E138))</f>
        <v>-1.2796105443860453</v>
      </c>
      <c r="I138" s="44"/>
      <c r="J138" s="5"/>
    </row>
    <row r="139" spans="1:81" s="22" customFormat="1" x14ac:dyDescent="0.25">
      <c r="A139" s="22" t="s">
        <v>6</v>
      </c>
      <c r="B139" s="47" t="s">
        <v>200</v>
      </c>
      <c r="C139" s="100" t="s">
        <v>201</v>
      </c>
      <c r="D139" s="49" t="s">
        <v>20</v>
      </c>
      <c r="E139" s="50">
        <f>E140+E144+E145+E146+E147+E148+E149+E150+E153</f>
        <v>93.982410425479259</v>
      </c>
      <c r="F139" s="51">
        <f>F140+F144+F145+F146+F147+F148+F149+F150+F153</f>
        <v>183.24168210533327</v>
      </c>
      <c r="G139" s="50">
        <f>F139-E139</f>
        <v>89.25927167985401</v>
      </c>
      <c r="H139" s="52">
        <f>IF(E139=0,1,IF(F139=0,-1,G139/E139))</f>
        <v>0.94974443915364004</v>
      </c>
      <c r="I139" s="53"/>
      <c r="J139" s="5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</row>
    <row r="140" spans="1:81" s="10" customFormat="1" ht="15.75" thickBot="1" x14ac:dyDescent="0.3">
      <c r="B140" s="30" t="s">
        <v>202</v>
      </c>
      <c r="C140" s="31" t="s">
        <v>22</v>
      </c>
      <c r="D140" s="32" t="s">
        <v>20</v>
      </c>
      <c r="E140" s="60">
        <f>[1]ФЭМ!E125</f>
        <v>0</v>
      </c>
      <c r="F140" s="72">
        <v>0</v>
      </c>
      <c r="G140" s="60"/>
      <c r="H140" s="35"/>
      <c r="I140" s="36"/>
      <c r="J140" s="5"/>
    </row>
    <row r="141" spans="1:81" s="10" customFormat="1" ht="30" x14ac:dyDescent="0.25">
      <c r="B141" s="30" t="s">
        <v>203</v>
      </c>
      <c r="C141" s="58" t="s">
        <v>24</v>
      </c>
      <c r="D141" s="32" t="s">
        <v>20</v>
      </c>
      <c r="E141" s="60"/>
      <c r="F141" s="34"/>
      <c r="G141" s="60"/>
      <c r="H141" s="35"/>
      <c r="I141" s="36"/>
      <c r="J141" s="5"/>
    </row>
    <row r="142" spans="1:81" s="10" customFormat="1" ht="30.75" thickBot="1" x14ac:dyDescent="0.3">
      <c r="B142" s="30" t="s">
        <v>204</v>
      </c>
      <c r="C142" s="58" t="s">
        <v>26</v>
      </c>
      <c r="D142" s="32" t="s">
        <v>20</v>
      </c>
      <c r="E142" s="60"/>
      <c r="F142" s="34"/>
      <c r="G142" s="60"/>
      <c r="H142" s="35"/>
      <c r="I142" s="36"/>
      <c r="J142" s="5"/>
    </row>
    <row r="143" spans="1:81" s="10" customFormat="1" ht="30" x14ac:dyDescent="0.25">
      <c r="B143" s="30" t="s">
        <v>205</v>
      </c>
      <c r="C143" s="58" t="s">
        <v>28</v>
      </c>
      <c r="D143" s="32" t="s">
        <v>20</v>
      </c>
      <c r="E143" s="60"/>
      <c r="F143" s="34"/>
      <c r="G143" s="60"/>
      <c r="H143" s="35"/>
      <c r="I143" s="36"/>
      <c r="J143" s="5"/>
    </row>
    <row r="144" spans="1:81" s="10" customFormat="1" x14ac:dyDescent="0.25">
      <c r="B144" s="30" t="s">
        <v>206</v>
      </c>
      <c r="C144" s="31" t="s">
        <v>30</v>
      </c>
      <c r="D144" s="32" t="s">
        <v>20</v>
      </c>
      <c r="E144" s="60"/>
      <c r="F144" s="34"/>
      <c r="G144" s="60"/>
      <c r="H144" s="35"/>
      <c r="I144" s="36"/>
      <c r="J144" s="5"/>
    </row>
    <row r="145" spans="1:81" s="10" customFormat="1" x14ac:dyDescent="0.25">
      <c r="A145" s="10" t="s">
        <v>6</v>
      </c>
      <c r="B145" s="30" t="s">
        <v>207</v>
      </c>
      <c r="C145" s="39" t="s">
        <v>32</v>
      </c>
      <c r="D145" s="40" t="s">
        <v>20</v>
      </c>
      <c r="E145" s="41">
        <f>[1]ФЭМ!E145</f>
        <v>13.592336043176374</v>
      </c>
      <c r="F145" s="104">
        <v>156.21998292750425</v>
      </c>
      <c r="G145" s="41">
        <f>F145-E145</f>
        <v>142.62764688432787</v>
      </c>
      <c r="H145" s="43">
        <f>IF(E145=0,1,IF(F145=0,-1,G145/E145))</f>
        <v>10.493240192949013</v>
      </c>
      <c r="I145" s="44"/>
      <c r="J145" s="5"/>
      <c r="K145" s="99"/>
    </row>
    <row r="146" spans="1:81" s="10" customFormat="1" x14ac:dyDescent="0.25">
      <c r="B146" s="30" t="s">
        <v>208</v>
      </c>
      <c r="C146" s="31" t="s">
        <v>34</v>
      </c>
      <c r="D146" s="32" t="s">
        <v>20</v>
      </c>
      <c r="E146" s="60"/>
      <c r="F146" s="72"/>
      <c r="G146" s="60"/>
      <c r="H146" s="35"/>
      <c r="I146" s="36"/>
      <c r="J146" s="5"/>
    </row>
    <row r="147" spans="1:81" s="10" customFormat="1" x14ac:dyDescent="0.25">
      <c r="A147" s="10" t="s">
        <v>6</v>
      </c>
      <c r="B147" s="30" t="s">
        <v>209</v>
      </c>
      <c r="C147" s="101" t="s">
        <v>36</v>
      </c>
      <c r="D147" s="40" t="s">
        <v>20</v>
      </c>
      <c r="E147" s="41">
        <f>[1]ФЭМ!E147</f>
        <v>61.24630709991866</v>
      </c>
      <c r="F147" s="104">
        <v>55.324309026787354</v>
      </c>
      <c r="G147" s="41">
        <f>F147-E147</f>
        <v>-5.9219980731313058</v>
      </c>
      <c r="H147" s="43">
        <f>IF(E147=0,1,IF(F147=0,-1,G147/E147))</f>
        <v>-9.6691512575117697E-2</v>
      </c>
      <c r="I147" s="44"/>
      <c r="J147" s="5"/>
    </row>
    <row r="148" spans="1:81" s="10" customFormat="1" x14ac:dyDescent="0.25">
      <c r="B148" s="30" t="s">
        <v>210</v>
      </c>
      <c r="C148" s="31" t="s">
        <v>38</v>
      </c>
      <c r="D148" s="32" t="s">
        <v>20</v>
      </c>
      <c r="E148" s="60"/>
      <c r="F148" s="34"/>
      <c r="G148" s="60"/>
      <c r="H148" s="35"/>
      <c r="I148" s="36"/>
      <c r="J148" s="5"/>
    </row>
    <row r="149" spans="1:81" s="10" customFormat="1" x14ac:dyDescent="0.25">
      <c r="B149" s="30" t="s">
        <v>211</v>
      </c>
      <c r="C149" s="31" t="s">
        <v>40</v>
      </c>
      <c r="D149" s="32" t="s">
        <v>20</v>
      </c>
      <c r="E149" s="60"/>
      <c r="F149" s="34"/>
      <c r="G149" s="60"/>
      <c r="H149" s="35"/>
      <c r="I149" s="36"/>
      <c r="J149" s="5"/>
    </row>
    <row r="150" spans="1:81" s="10" customFormat="1" ht="30.75" thickBot="1" x14ac:dyDescent="0.3">
      <c r="B150" s="30" t="s">
        <v>212</v>
      </c>
      <c r="C150" s="37" t="s">
        <v>42</v>
      </c>
      <c r="D150" s="32" t="s">
        <v>20</v>
      </c>
      <c r="E150" s="60"/>
      <c r="F150" s="34"/>
      <c r="G150" s="60"/>
      <c r="H150" s="35"/>
      <c r="I150" s="36"/>
      <c r="J150" s="5"/>
    </row>
    <row r="151" spans="1:81" s="10" customFormat="1" x14ac:dyDescent="0.25">
      <c r="B151" s="30" t="s">
        <v>213</v>
      </c>
      <c r="C151" s="45" t="s">
        <v>44</v>
      </c>
      <c r="D151" s="32" t="s">
        <v>20</v>
      </c>
      <c r="E151" s="60"/>
      <c r="F151" s="34"/>
      <c r="G151" s="60"/>
      <c r="H151" s="35"/>
      <c r="I151" s="36"/>
      <c r="J151" s="5"/>
    </row>
    <row r="152" spans="1:81" s="10" customFormat="1" x14ac:dyDescent="0.25">
      <c r="B152" s="30" t="s">
        <v>214</v>
      </c>
      <c r="C152" s="45" t="s">
        <v>46</v>
      </c>
      <c r="D152" s="32" t="s">
        <v>20</v>
      </c>
      <c r="E152" s="60"/>
      <c r="F152" s="34"/>
      <c r="G152" s="60"/>
      <c r="H152" s="35"/>
      <c r="I152" s="36"/>
      <c r="J152" s="5"/>
    </row>
    <row r="153" spans="1:81" s="10" customFormat="1" x14ac:dyDescent="0.25">
      <c r="A153" s="10" t="s">
        <v>6</v>
      </c>
      <c r="B153" s="30" t="s">
        <v>215</v>
      </c>
      <c r="C153" s="39" t="s">
        <v>48</v>
      </c>
      <c r="D153" s="40" t="s">
        <v>20</v>
      </c>
      <c r="E153" s="41">
        <f>[1]ФЭМ!E153</f>
        <v>19.143767282384225</v>
      </c>
      <c r="F153" s="104">
        <v>-28.302609848958323</v>
      </c>
      <c r="G153" s="41">
        <f>F153-E153</f>
        <v>-47.446377131342544</v>
      </c>
      <c r="H153" s="43">
        <f>IF(E153=0,1,IF(F153=0,-1,G153/E153))</f>
        <v>-2.4784242532556227</v>
      </c>
      <c r="I153" s="44"/>
      <c r="J153" s="5"/>
    </row>
    <row r="154" spans="1:81" s="22" customFormat="1" x14ac:dyDescent="0.25">
      <c r="A154" s="22" t="s">
        <v>6</v>
      </c>
      <c r="B154" s="47" t="s">
        <v>216</v>
      </c>
      <c r="C154" s="100" t="s">
        <v>217</v>
      </c>
      <c r="D154" s="49" t="s">
        <v>20</v>
      </c>
      <c r="E154" s="50">
        <f>E155+E156+E157+E158</f>
        <v>93.982410425479259</v>
      </c>
      <c r="F154" s="51">
        <f>F155+F156+F157+F158</f>
        <v>183.24168210533327</v>
      </c>
      <c r="G154" s="50">
        <f>F154-E154</f>
        <v>89.25927167985401</v>
      </c>
      <c r="H154" s="107">
        <f>G154/E154</f>
        <v>0.94974443915364004</v>
      </c>
      <c r="I154" s="53"/>
      <c r="J154" s="5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</row>
    <row r="155" spans="1:81" s="10" customFormat="1" x14ac:dyDescent="0.25">
      <c r="A155" s="22" t="s">
        <v>6</v>
      </c>
      <c r="B155" s="30" t="s">
        <v>218</v>
      </c>
      <c r="C155" s="106" t="s">
        <v>219</v>
      </c>
      <c r="D155" s="32" t="s">
        <v>20</v>
      </c>
      <c r="E155" s="60">
        <f>[1]ФЭМ!E155</f>
        <v>69.983113339495702</v>
      </c>
      <c r="F155" s="72">
        <v>67.527881919999984</v>
      </c>
      <c r="G155" s="60">
        <f>F155-E155</f>
        <v>-2.4552314194957177</v>
      </c>
      <c r="H155" s="35">
        <f>IF(E155=0,1,IF(F155=0,-1,G155/E155))</f>
        <v>-3.5083197964987961E-2</v>
      </c>
      <c r="I155" s="36"/>
      <c r="J155" s="5"/>
      <c r="K155" s="99"/>
    </row>
    <row r="156" spans="1:81" s="10" customFormat="1" ht="15.75" thickBot="1" x14ac:dyDescent="0.3">
      <c r="A156" s="22" t="s">
        <v>6</v>
      </c>
      <c r="B156" s="30" t="s">
        <v>220</v>
      </c>
      <c r="C156" s="106" t="s">
        <v>221</v>
      </c>
      <c r="D156" s="32" t="s">
        <v>20</v>
      </c>
      <c r="E156" s="60">
        <f>[1]ФЭМ!$E$156</f>
        <v>0</v>
      </c>
      <c r="F156" s="34">
        <v>0</v>
      </c>
      <c r="G156" s="60"/>
      <c r="H156" s="35"/>
      <c r="I156" s="36"/>
      <c r="J156" s="5"/>
    </row>
    <row r="157" spans="1:81" s="10" customFormat="1" x14ac:dyDescent="0.25">
      <c r="A157" s="22" t="s">
        <v>6</v>
      </c>
      <c r="B157" s="30" t="s">
        <v>222</v>
      </c>
      <c r="C157" s="106" t="s">
        <v>223</v>
      </c>
      <c r="D157" s="32" t="s">
        <v>20</v>
      </c>
      <c r="E157" s="60">
        <f>[1]ФЭМ!E157</f>
        <v>0</v>
      </c>
      <c r="F157" s="72">
        <v>56.598365999999999</v>
      </c>
      <c r="G157" s="60">
        <f>F157-E157</f>
        <v>56.598365999999999</v>
      </c>
      <c r="H157" s="35">
        <f>IF(E157=0,1,IF(F157=0,-1,G157/E157))</f>
        <v>1</v>
      </c>
      <c r="I157" s="36"/>
      <c r="J157" s="5"/>
      <c r="K157" s="99"/>
    </row>
    <row r="158" spans="1:81" s="10" customFormat="1" ht="18" customHeight="1" thickBot="1" x14ac:dyDescent="0.3">
      <c r="A158" s="22" t="s">
        <v>6</v>
      </c>
      <c r="B158" s="86" t="s">
        <v>224</v>
      </c>
      <c r="C158" s="106" t="s">
        <v>225</v>
      </c>
      <c r="D158" s="108" t="s">
        <v>20</v>
      </c>
      <c r="E158" s="60">
        <f>[1]ФЭМ!E158</f>
        <v>23.999297085983557</v>
      </c>
      <c r="F158" s="34">
        <f>F139-F155-F157</f>
        <v>59.115434185333285</v>
      </c>
      <c r="G158" s="60"/>
      <c r="H158" s="91"/>
      <c r="I158" s="92"/>
      <c r="J158" s="5"/>
    </row>
    <row r="159" spans="1:81" s="22" customFormat="1" ht="18" customHeight="1" x14ac:dyDescent="0.25">
      <c r="A159" s="22" t="s">
        <v>6</v>
      </c>
      <c r="B159" s="23" t="s">
        <v>226</v>
      </c>
      <c r="C159" s="24" t="s">
        <v>111</v>
      </c>
      <c r="D159" s="79" t="s">
        <v>227</v>
      </c>
      <c r="E159" s="109"/>
      <c r="F159" s="81"/>
      <c r="G159" s="109"/>
      <c r="H159" s="82"/>
      <c r="I159" s="83"/>
      <c r="J159" s="5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</row>
    <row r="160" spans="1:81" s="10" customFormat="1" ht="37.5" customHeight="1" x14ac:dyDescent="0.25">
      <c r="A160" s="22" t="s">
        <v>6</v>
      </c>
      <c r="B160" s="30" t="s">
        <v>228</v>
      </c>
      <c r="C160" s="105" t="s">
        <v>229</v>
      </c>
      <c r="D160" s="40" t="s">
        <v>20</v>
      </c>
      <c r="E160" s="60">
        <f>[1]ФЭМ!E160</f>
        <v>314.64178078413397</v>
      </c>
      <c r="F160" s="34">
        <f>F109+F105+F69</f>
        <v>469.52574409166709</v>
      </c>
      <c r="G160" s="60">
        <f t="shared" ref="G160:G165" si="2">F160-E160</f>
        <v>154.88396330753312</v>
      </c>
      <c r="H160" s="35">
        <f t="shared" ref="H160:H165" si="3">IF(E160=0,1,IF(F160=0,-1,G160/E160))</f>
        <v>0.49225491580151665</v>
      </c>
      <c r="I160" s="36"/>
      <c r="J160" s="5"/>
    </row>
    <row r="161" spans="1:11" s="10" customFormat="1" ht="18" customHeight="1" x14ac:dyDescent="0.25">
      <c r="A161" s="22" t="s">
        <v>6</v>
      </c>
      <c r="B161" s="30" t="s">
        <v>230</v>
      </c>
      <c r="C161" s="105" t="s">
        <v>231</v>
      </c>
      <c r="D161" s="40" t="s">
        <v>20</v>
      </c>
      <c r="E161" s="60">
        <f>[1]ФЭМ!E161</f>
        <v>377.5</v>
      </c>
      <c r="F161" s="34">
        <v>424.14758610000001</v>
      </c>
      <c r="G161" s="60">
        <f t="shared" si="2"/>
        <v>46.647586100000012</v>
      </c>
      <c r="H161" s="35">
        <f t="shared" si="3"/>
        <v>0.12356976450331129</v>
      </c>
      <c r="I161" s="36"/>
      <c r="J161" s="5"/>
    </row>
    <row r="162" spans="1:11" s="10" customFormat="1" ht="18" customHeight="1" x14ac:dyDescent="0.25">
      <c r="A162" s="22" t="s">
        <v>6</v>
      </c>
      <c r="B162" s="30" t="s">
        <v>232</v>
      </c>
      <c r="C162" s="103" t="s">
        <v>233</v>
      </c>
      <c r="D162" s="40" t="s">
        <v>20</v>
      </c>
      <c r="E162" s="60">
        <f>[1]ФЭМ!E162</f>
        <v>0</v>
      </c>
      <c r="F162" s="34">
        <v>306.20000099999999</v>
      </c>
      <c r="G162" s="60">
        <f t="shared" si="2"/>
        <v>306.20000099999999</v>
      </c>
      <c r="H162" s="35">
        <f t="shared" si="3"/>
        <v>1</v>
      </c>
      <c r="I162" s="36"/>
      <c r="J162" s="5"/>
    </row>
    <row r="163" spans="1:11" s="10" customFormat="1" ht="18" customHeight="1" x14ac:dyDescent="0.25">
      <c r="A163" s="22" t="s">
        <v>6</v>
      </c>
      <c r="B163" s="30" t="s">
        <v>234</v>
      </c>
      <c r="C163" s="105" t="s">
        <v>235</v>
      </c>
      <c r="D163" s="40" t="s">
        <v>20</v>
      </c>
      <c r="E163" s="60">
        <f>[1]ФЭМ!E163</f>
        <v>367.5</v>
      </c>
      <c r="F163" s="34">
        <v>468.48721563000004</v>
      </c>
      <c r="G163" s="60">
        <f t="shared" si="2"/>
        <v>100.98721563000004</v>
      </c>
      <c r="H163" s="35">
        <f t="shared" si="3"/>
        <v>0.27479514457142867</v>
      </c>
      <c r="I163" s="36"/>
      <c r="J163" s="5"/>
    </row>
    <row r="164" spans="1:11" s="10" customFormat="1" ht="18" customHeight="1" x14ac:dyDescent="0.25">
      <c r="A164" s="22" t="s">
        <v>6</v>
      </c>
      <c r="B164" s="73" t="s">
        <v>236</v>
      </c>
      <c r="C164" s="103" t="s">
        <v>237</v>
      </c>
      <c r="D164" s="40" t="s">
        <v>20</v>
      </c>
      <c r="E164" s="60">
        <f>[1]ФЭМ!E164</f>
        <v>0</v>
      </c>
      <c r="F164" s="34">
        <v>0</v>
      </c>
      <c r="G164" s="60">
        <f t="shared" si="2"/>
        <v>0</v>
      </c>
      <c r="H164" s="35">
        <f t="shared" si="3"/>
        <v>1</v>
      </c>
      <c r="I164" s="77"/>
      <c r="J164" s="5"/>
      <c r="K164" s="99"/>
    </row>
    <row r="165" spans="1:11" s="10" customFormat="1" ht="15" customHeight="1" thickBot="1" x14ac:dyDescent="0.3">
      <c r="A165" s="22" t="s">
        <v>6</v>
      </c>
      <c r="B165" s="86" t="s">
        <v>238</v>
      </c>
      <c r="C165" s="110" t="s">
        <v>239</v>
      </c>
      <c r="D165" s="111" t="s">
        <v>227</v>
      </c>
      <c r="E165" s="75">
        <f>[1]ФЭМ!E165</f>
        <v>1.1679949149923303</v>
      </c>
      <c r="F165" s="34">
        <f>F163/F160</f>
        <v>0.99778813307952652</v>
      </c>
      <c r="G165" s="75">
        <f t="shared" si="2"/>
        <v>-0.17020678191280381</v>
      </c>
      <c r="H165" s="35">
        <f t="shared" si="3"/>
        <v>-0.1457256189457995</v>
      </c>
      <c r="I165" s="92"/>
      <c r="J165" s="5"/>
    </row>
    <row r="166" spans="1:11" s="10" customFormat="1" ht="15.75" thickBot="1" x14ac:dyDescent="0.3">
      <c r="A166" s="10" t="s">
        <v>6</v>
      </c>
      <c r="B166" s="271" t="s">
        <v>240</v>
      </c>
      <c r="C166" s="272"/>
      <c r="D166" s="272"/>
      <c r="E166" s="272"/>
      <c r="F166" s="272"/>
      <c r="G166" s="272"/>
      <c r="H166" s="272"/>
      <c r="I166" s="273"/>
      <c r="J166" s="5"/>
    </row>
    <row r="167" spans="1:11" s="10" customFormat="1" ht="31.5" customHeight="1" x14ac:dyDescent="0.25">
      <c r="A167" s="22" t="s">
        <v>6</v>
      </c>
      <c r="B167" s="112" t="s">
        <v>241</v>
      </c>
      <c r="C167" s="113" t="s">
        <v>242</v>
      </c>
      <c r="D167" s="114" t="s">
        <v>20</v>
      </c>
      <c r="E167" s="109">
        <f>E168+SUM(E172:E178)+E181+E184</f>
        <v>2067.1837777150536</v>
      </c>
      <c r="F167" s="115">
        <f>F168+SUM(F172:F178)+F181+F184</f>
        <v>2131.8147797000001</v>
      </c>
      <c r="G167" s="109">
        <f>F167-E167</f>
        <v>64.631001984946579</v>
      </c>
      <c r="H167" s="52">
        <f>IF(E167=0,1,IF(F167=0,-1,G167/E167))</f>
        <v>3.1265242443217114E-2</v>
      </c>
      <c r="I167" s="98"/>
      <c r="J167" s="5"/>
    </row>
    <row r="168" spans="1:11" s="10" customFormat="1" ht="15.75" thickBot="1" x14ac:dyDescent="0.3">
      <c r="B168" s="116" t="s">
        <v>243</v>
      </c>
      <c r="C168" s="117" t="s">
        <v>22</v>
      </c>
      <c r="D168" s="118" t="s">
        <v>20</v>
      </c>
      <c r="E168" s="60">
        <f>[1]ФЭМ!E168</f>
        <v>0</v>
      </c>
      <c r="F168" s="34">
        <v>0</v>
      </c>
      <c r="G168" s="60"/>
      <c r="H168" s="35"/>
      <c r="I168" s="36"/>
      <c r="J168" s="5"/>
    </row>
    <row r="169" spans="1:11" s="10" customFormat="1" ht="30" x14ac:dyDescent="0.25">
      <c r="B169" s="116" t="s">
        <v>244</v>
      </c>
      <c r="C169" s="119" t="s">
        <v>24</v>
      </c>
      <c r="D169" s="118" t="s">
        <v>20</v>
      </c>
      <c r="E169" s="60"/>
      <c r="F169" s="34"/>
      <c r="G169" s="60"/>
      <c r="H169" s="35"/>
      <c r="I169" s="36"/>
      <c r="J169" s="5"/>
    </row>
    <row r="170" spans="1:11" s="10" customFormat="1" ht="30.75" thickBot="1" x14ac:dyDescent="0.3">
      <c r="B170" s="116" t="s">
        <v>245</v>
      </c>
      <c r="C170" s="119" t="s">
        <v>26</v>
      </c>
      <c r="D170" s="118" t="s">
        <v>20</v>
      </c>
      <c r="E170" s="60"/>
      <c r="F170" s="34"/>
      <c r="G170" s="60"/>
      <c r="H170" s="35"/>
      <c r="I170" s="36"/>
      <c r="J170" s="5"/>
    </row>
    <row r="171" spans="1:11" s="10" customFormat="1" ht="30" x14ac:dyDescent="0.25">
      <c r="B171" s="116" t="s">
        <v>246</v>
      </c>
      <c r="C171" s="119" t="s">
        <v>28</v>
      </c>
      <c r="D171" s="118" t="s">
        <v>20</v>
      </c>
      <c r="E171" s="60"/>
      <c r="F171" s="34"/>
      <c r="G171" s="60"/>
      <c r="H171" s="35"/>
      <c r="I171" s="36"/>
      <c r="J171" s="5"/>
    </row>
    <row r="172" spans="1:11" s="10" customFormat="1" ht="15.75" thickBot="1" x14ac:dyDescent="0.3">
      <c r="B172" s="116" t="s">
        <v>247</v>
      </c>
      <c r="C172" s="117" t="s">
        <v>30</v>
      </c>
      <c r="D172" s="118" t="s">
        <v>20</v>
      </c>
      <c r="E172" s="60"/>
      <c r="F172" s="34"/>
      <c r="G172" s="60"/>
      <c r="H172" s="35"/>
      <c r="I172" s="36"/>
      <c r="J172" s="5"/>
    </row>
    <row r="173" spans="1:11" s="10" customFormat="1" x14ac:dyDescent="0.25">
      <c r="A173" s="10" t="s">
        <v>6</v>
      </c>
      <c r="B173" s="116" t="s">
        <v>248</v>
      </c>
      <c r="C173" s="120" t="s">
        <v>32</v>
      </c>
      <c r="D173" s="121" t="s">
        <v>20</v>
      </c>
      <c r="E173" s="50">
        <f>[1]ФЭМ!E173</f>
        <v>1594.9629600000001</v>
      </c>
      <c r="F173" s="51">
        <v>1611.0167784</v>
      </c>
      <c r="G173" s="50">
        <f>F173-E173</f>
        <v>16.053818399999955</v>
      </c>
      <c r="H173" s="52">
        <f>IF(E173=0,1,IF(F173=0,-1,G173/E173))</f>
        <v>1.0065323648644452E-2</v>
      </c>
      <c r="I173" s="53"/>
      <c r="J173" s="5"/>
    </row>
    <row r="174" spans="1:11" s="10" customFormat="1" ht="15.75" thickBot="1" x14ac:dyDescent="0.3">
      <c r="B174" s="116" t="s">
        <v>249</v>
      </c>
      <c r="C174" s="117" t="s">
        <v>34</v>
      </c>
      <c r="D174" s="118" t="s">
        <v>20</v>
      </c>
      <c r="E174" s="60"/>
      <c r="F174" s="34"/>
      <c r="G174" s="60"/>
      <c r="H174" s="35"/>
      <c r="I174" s="36"/>
      <c r="J174" s="5"/>
    </row>
    <row r="175" spans="1:11" s="10" customFormat="1" x14ac:dyDescent="0.25">
      <c r="A175" s="10" t="s">
        <v>6</v>
      </c>
      <c r="B175" s="116" t="s">
        <v>250</v>
      </c>
      <c r="C175" s="120" t="s">
        <v>36</v>
      </c>
      <c r="D175" s="121" t="s">
        <v>20</v>
      </c>
      <c r="E175" s="50">
        <f>[1]ФЭМ!E175</f>
        <v>122.96479798961279</v>
      </c>
      <c r="F175" s="51">
        <v>51.240966719999989</v>
      </c>
      <c r="G175" s="50">
        <f>F175-E175</f>
        <v>-71.723831269612802</v>
      </c>
      <c r="H175" s="52">
        <f>IF(E175=0,1,IF(F175=0,-1,G175/E175))</f>
        <v>-0.58328751351806829</v>
      </c>
      <c r="I175" s="53"/>
      <c r="J175" s="5"/>
    </row>
    <row r="176" spans="1:11" s="10" customFormat="1" ht="15.75" thickBot="1" x14ac:dyDescent="0.3">
      <c r="B176" s="116" t="s">
        <v>251</v>
      </c>
      <c r="C176" s="117" t="s">
        <v>38</v>
      </c>
      <c r="D176" s="118" t="s">
        <v>20</v>
      </c>
      <c r="E176" s="60"/>
      <c r="F176" s="34"/>
      <c r="G176" s="60"/>
      <c r="H176" s="35"/>
      <c r="I176" s="36"/>
      <c r="J176" s="5"/>
    </row>
    <row r="177" spans="1:10" s="10" customFormat="1" x14ac:dyDescent="0.25">
      <c r="B177" s="116" t="s">
        <v>252</v>
      </c>
      <c r="C177" s="117" t="s">
        <v>40</v>
      </c>
      <c r="D177" s="118" t="s">
        <v>20</v>
      </c>
      <c r="E177" s="60"/>
      <c r="F177" s="34"/>
      <c r="G177" s="60"/>
      <c r="H177" s="35"/>
      <c r="I177" s="36"/>
      <c r="J177" s="5"/>
    </row>
    <row r="178" spans="1:10" s="10" customFormat="1" ht="30.75" thickBot="1" x14ac:dyDescent="0.3">
      <c r="B178" s="116" t="s">
        <v>253</v>
      </c>
      <c r="C178" s="122" t="s">
        <v>42</v>
      </c>
      <c r="D178" s="118" t="s">
        <v>20</v>
      </c>
      <c r="E178" s="60"/>
      <c r="F178" s="34"/>
      <c r="G178" s="60"/>
      <c r="H178" s="35"/>
      <c r="I178" s="36"/>
      <c r="J178" s="5"/>
    </row>
    <row r="179" spans="1:10" s="10" customFormat="1" x14ac:dyDescent="0.25">
      <c r="B179" s="116" t="s">
        <v>254</v>
      </c>
      <c r="C179" s="123" t="s">
        <v>44</v>
      </c>
      <c r="D179" s="118" t="s">
        <v>20</v>
      </c>
      <c r="E179" s="60"/>
      <c r="F179" s="34"/>
      <c r="G179" s="60"/>
      <c r="H179" s="35"/>
      <c r="I179" s="36"/>
      <c r="J179" s="5"/>
    </row>
    <row r="180" spans="1:10" s="10" customFormat="1" ht="15.75" thickBot="1" x14ac:dyDescent="0.3">
      <c r="B180" s="116" t="s">
        <v>255</v>
      </c>
      <c r="C180" s="123" t="s">
        <v>46</v>
      </c>
      <c r="D180" s="118" t="s">
        <v>20</v>
      </c>
      <c r="E180" s="60"/>
      <c r="F180" s="34"/>
      <c r="G180" s="60"/>
      <c r="H180" s="35"/>
      <c r="I180" s="36"/>
      <c r="J180" s="5"/>
    </row>
    <row r="181" spans="1:10" s="10" customFormat="1" ht="30" x14ac:dyDescent="0.25">
      <c r="B181" s="116" t="s">
        <v>256</v>
      </c>
      <c r="C181" s="124" t="s">
        <v>257</v>
      </c>
      <c r="D181" s="118" t="s">
        <v>20</v>
      </c>
      <c r="E181" s="60"/>
      <c r="F181" s="34"/>
      <c r="G181" s="60"/>
      <c r="H181" s="35"/>
      <c r="I181" s="36"/>
      <c r="J181" s="5"/>
    </row>
    <row r="182" spans="1:10" s="10" customFormat="1" ht="15.75" thickBot="1" x14ac:dyDescent="0.3">
      <c r="B182" s="116" t="s">
        <v>258</v>
      </c>
      <c r="C182" s="123" t="s">
        <v>259</v>
      </c>
      <c r="D182" s="118" t="s">
        <v>20</v>
      </c>
      <c r="E182" s="60"/>
      <c r="F182" s="34"/>
      <c r="G182" s="60"/>
      <c r="H182" s="35"/>
      <c r="I182" s="36"/>
      <c r="J182" s="5"/>
    </row>
    <row r="183" spans="1:10" s="10" customFormat="1" x14ac:dyDescent="0.25">
      <c r="B183" s="116" t="s">
        <v>260</v>
      </c>
      <c r="C183" s="123" t="s">
        <v>261</v>
      </c>
      <c r="D183" s="118" t="s">
        <v>20</v>
      </c>
      <c r="E183" s="60"/>
      <c r="F183" s="34"/>
      <c r="G183" s="60"/>
      <c r="H183" s="35"/>
      <c r="I183" s="36"/>
      <c r="J183" s="5"/>
    </row>
    <row r="184" spans="1:10" s="10" customFormat="1" ht="15.75" thickBot="1" x14ac:dyDescent="0.3">
      <c r="A184" s="10" t="s">
        <v>6</v>
      </c>
      <c r="B184" s="116" t="s">
        <v>262</v>
      </c>
      <c r="C184" s="120" t="s">
        <v>48</v>
      </c>
      <c r="D184" s="121" t="s">
        <v>20</v>
      </c>
      <c r="E184" s="125">
        <f>[1]ФЭМ!E184</f>
        <v>349.25601972544069</v>
      </c>
      <c r="F184" s="126">
        <v>469.55703457999994</v>
      </c>
      <c r="G184" s="125">
        <f>F184-E184</f>
        <v>120.30101485455924</v>
      </c>
      <c r="H184" s="127">
        <f>IF(E184=0,1,IF(F184=0,-1,G184/E184))</f>
        <v>0.34444936682589183</v>
      </c>
      <c r="I184" s="128"/>
      <c r="J184" s="5"/>
    </row>
    <row r="185" spans="1:10" s="10" customFormat="1" x14ac:dyDescent="0.25">
      <c r="A185" s="10" t="s">
        <v>6</v>
      </c>
      <c r="B185" s="129" t="s">
        <v>263</v>
      </c>
      <c r="C185" s="130" t="s">
        <v>264</v>
      </c>
      <c r="D185" s="131" t="s">
        <v>20</v>
      </c>
      <c r="E185" s="50">
        <f>SUM(E186:E187)+SUM(E191:E196)+SUM(E198:E202)</f>
        <v>1827.2515949002366</v>
      </c>
      <c r="F185" s="132">
        <f>SUM(F186:F187)+SUM(F191:F196)+SUM(F198:F202)</f>
        <v>1921.5840910699999</v>
      </c>
      <c r="G185" s="50">
        <f>F185-E185</f>
        <v>94.332496169763317</v>
      </c>
      <c r="H185" s="52">
        <f>IF(E185=0,1,IF(F185=0,-1,G185/E185))</f>
        <v>5.1625346193726343E-2</v>
      </c>
      <c r="I185" s="53"/>
      <c r="J185" s="5"/>
    </row>
    <row r="186" spans="1:10" s="10" customFormat="1" ht="15.75" thickBot="1" x14ac:dyDescent="0.3">
      <c r="B186" s="116" t="s">
        <v>265</v>
      </c>
      <c r="C186" s="124" t="s">
        <v>266</v>
      </c>
      <c r="D186" s="118" t="s">
        <v>20</v>
      </c>
      <c r="E186" s="60"/>
      <c r="F186" s="34"/>
      <c r="G186" s="60"/>
      <c r="H186" s="35"/>
      <c r="I186" s="36"/>
      <c r="J186" s="5"/>
    </row>
    <row r="187" spans="1:10" s="10" customFormat="1" x14ac:dyDescent="0.25">
      <c r="A187" s="10" t="s">
        <v>6</v>
      </c>
      <c r="B187" s="116" t="s">
        <v>267</v>
      </c>
      <c r="C187" s="133" t="s">
        <v>268</v>
      </c>
      <c r="D187" s="121" t="s">
        <v>20</v>
      </c>
      <c r="E187" s="125">
        <f>[1]ФЭМ!E187</f>
        <v>445.19326643069496</v>
      </c>
      <c r="F187" s="126">
        <v>302.75084344999999</v>
      </c>
      <c r="G187" s="125">
        <f>F187-E187</f>
        <v>-142.44242298069497</v>
      </c>
      <c r="H187" s="127">
        <f>IF(E187=0,1,IF(F187=0,-1,G187/E187))</f>
        <v>-0.31995637338074961</v>
      </c>
      <c r="I187" s="128"/>
      <c r="J187" s="5"/>
    </row>
    <row r="188" spans="1:10" s="10" customFormat="1" ht="15.75" thickBot="1" x14ac:dyDescent="0.3">
      <c r="B188" s="116" t="s">
        <v>269</v>
      </c>
      <c r="C188" s="119" t="s">
        <v>270</v>
      </c>
      <c r="D188" s="118" t="s">
        <v>20</v>
      </c>
      <c r="E188" s="60"/>
      <c r="F188" s="34"/>
      <c r="G188" s="60"/>
      <c r="H188" s="35"/>
      <c r="I188" s="36"/>
      <c r="J188" s="5"/>
    </row>
    <row r="189" spans="1:10" s="10" customFormat="1" x14ac:dyDescent="0.25">
      <c r="A189" s="10" t="s">
        <v>6</v>
      </c>
      <c r="B189" s="116" t="s">
        <v>271</v>
      </c>
      <c r="C189" s="134" t="s">
        <v>272</v>
      </c>
      <c r="D189" s="121" t="s">
        <v>20</v>
      </c>
      <c r="E189" s="125">
        <f>[1]ФЭМ!E189</f>
        <v>78.278040960000013</v>
      </c>
      <c r="F189" s="126">
        <v>70.468005699999992</v>
      </c>
      <c r="G189" s="125">
        <f>F189-E189</f>
        <v>-7.8100352600000207</v>
      </c>
      <c r="H189" s="127">
        <f>IF(E189=0,1,IF(F189=0,-1,G189/E189))</f>
        <v>-9.9773003568024141E-2</v>
      </c>
      <c r="I189" s="128"/>
      <c r="J189" s="5"/>
    </row>
    <row r="190" spans="1:10" s="10" customFormat="1" ht="15.75" thickBot="1" x14ac:dyDescent="0.3">
      <c r="A190" s="10" t="s">
        <v>6</v>
      </c>
      <c r="B190" s="116" t="s">
        <v>273</v>
      </c>
      <c r="C190" s="134" t="s">
        <v>274</v>
      </c>
      <c r="D190" s="121" t="s">
        <v>20</v>
      </c>
      <c r="E190" s="125">
        <f>[1]ФЭМ!E190</f>
        <v>366.91522547069496</v>
      </c>
      <c r="F190" s="126">
        <v>232.28283775</v>
      </c>
      <c r="G190" s="125">
        <f>F190-E190</f>
        <v>-134.63238772069496</v>
      </c>
      <c r="H190" s="127">
        <f>IF(E190=0,1,IF(F190=0,-1,G190/E190))</f>
        <v>-0.36693050158379942</v>
      </c>
      <c r="I190" s="128"/>
      <c r="J190" s="5"/>
    </row>
    <row r="191" spans="1:10" s="10" customFormat="1" ht="30" x14ac:dyDescent="0.25">
      <c r="B191" s="116" t="s">
        <v>275</v>
      </c>
      <c r="C191" s="124" t="s">
        <v>276</v>
      </c>
      <c r="D191" s="118" t="s">
        <v>20</v>
      </c>
      <c r="E191" s="60"/>
      <c r="F191" s="34"/>
      <c r="G191" s="60"/>
      <c r="H191" s="35"/>
      <c r="I191" s="36"/>
      <c r="J191" s="5"/>
    </row>
    <row r="192" spans="1:10" s="10" customFormat="1" ht="30.75" thickBot="1" x14ac:dyDescent="0.3">
      <c r="B192" s="116" t="s">
        <v>277</v>
      </c>
      <c r="C192" s="124" t="s">
        <v>278</v>
      </c>
      <c r="D192" s="118" t="s">
        <v>20</v>
      </c>
      <c r="E192" s="60"/>
      <c r="F192" s="34"/>
      <c r="G192" s="60"/>
      <c r="H192" s="35"/>
      <c r="I192" s="36"/>
      <c r="J192" s="5"/>
    </row>
    <row r="193" spans="1:11" s="10" customFormat="1" x14ac:dyDescent="0.25">
      <c r="B193" s="116" t="s">
        <v>279</v>
      </c>
      <c r="C193" s="124" t="s">
        <v>280</v>
      </c>
      <c r="D193" s="118" t="s">
        <v>20</v>
      </c>
      <c r="E193" s="60"/>
      <c r="F193" s="34"/>
      <c r="G193" s="60"/>
      <c r="H193" s="35"/>
      <c r="I193" s="36"/>
      <c r="J193" s="5"/>
    </row>
    <row r="194" spans="1:11" s="10" customFormat="1" ht="15.75" thickBot="1" x14ac:dyDescent="0.3">
      <c r="A194" s="10" t="s">
        <v>6</v>
      </c>
      <c r="B194" s="116" t="s">
        <v>281</v>
      </c>
      <c r="C194" s="133" t="s">
        <v>282</v>
      </c>
      <c r="D194" s="121" t="s">
        <v>20</v>
      </c>
      <c r="E194" s="125">
        <f>[1]ФЭМ!E194</f>
        <v>508.28960813860522</v>
      </c>
      <c r="F194" s="126">
        <v>504.67039807999998</v>
      </c>
      <c r="G194" s="125">
        <f t="shared" ref="G194:G202" si="4">F194-E194</f>
        <v>-3.6192100586052334</v>
      </c>
      <c r="H194" s="127">
        <f t="shared" ref="H194:H202" si="5">IF(E194=0,1,IF(F194=0,-1,G194/E194))</f>
        <v>-7.120369963610023E-3</v>
      </c>
      <c r="I194" s="128"/>
      <c r="J194" s="5"/>
    </row>
    <row r="195" spans="1:11" s="10" customFormat="1" x14ac:dyDescent="0.25">
      <c r="A195" s="10" t="s">
        <v>6</v>
      </c>
      <c r="B195" s="116" t="s">
        <v>283</v>
      </c>
      <c r="C195" s="133" t="s">
        <v>284</v>
      </c>
      <c r="D195" s="121" t="s">
        <v>20</v>
      </c>
      <c r="E195" s="125">
        <f>[1]ФЭМ!E195</f>
        <v>164.75780684126221</v>
      </c>
      <c r="F195" s="126">
        <v>169.20353689000001</v>
      </c>
      <c r="G195" s="125">
        <f t="shared" si="4"/>
        <v>4.4457300487378006</v>
      </c>
      <c r="H195" s="127">
        <f t="shared" si="5"/>
        <v>2.6983425756699288E-2</v>
      </c>
      <c r="I195" s="128"/>
      <c r="J195" s="5"/>
    </row>
    <row r="196" spans="1:11" s="10" customFormat="1" ht="15.75" thickBot="1" x14ac:dyDescent="0.3">
      <c r="A196" s="10" t="s">
        <v>6</v>
      </c>
      <c r="B196" s="116" t="s">
        <v>285</v>
      </c>
      <c r="C196" s="133" t="s">
        <v>286</v>
      </c>
      <c r="D196" s="121" t="s">
        <v>20</v>
      </c>
      <c r="E196" s="125">
        <f>[1]ФЭМ!E196</f>
        <v>358.27196641081895</v>
      </c>
      <c r="F196" s="126">
        <v>402.40553034999999</v>
      </c>
      <c r="G196" s="125">
        <f t="shared" si="4"/>
        <v>44.133563939181045</v>
      </c>
      <c r="H196" s="127">
        <f t="shared" si="5"/>
        <v>0.12318453040385109</v>
      </c>
      <c r="I196" s="128"/>
      <c r="J196" s="5"/>
    </row>
    <row r="197" spans="1:11" s="10" customFormat="1" x14ac:dyDescent="0.25">
      <c r="A197" s="10" t="s">
        <v>6</v>
      </c>
      <c r="B197" s="116" t="s">
        <v>287</v>
      </c>
      <c r="C197" s="135" t="s">
        <v>288</v>
      </c>
      <c r="D197" s="121" t="s">
        <v>20</v>
      </c>
      <c r="E197" s="125">
        <f>[1]ФЭМ!E197</f>
        <v>23.495602606369815</v>
      </c>
      <c r="F197" s="126">
        <v>60.450505999999997</v>
      </c>
      <c r="G197" s="125">
        <f t="shared" si="4"/>
        <v>36.954903393630183</v>
      </c>
      <c r="H197" s="127">
        <f t="shared" si="5"/>
        <v>1.5728433959642925</v>
      </c>
      <c r="I197" s="128"/>
      <c r="J197" s="5"/>
      <c r="K197" s="99"/>
    </row>
    <row r="198" spans="1:11" s="10" customFormat="1" ht="15.75" thickBot="1" x14ac:dyDescent="0.3">
      <c r="A198" s="10" t="s">
        <v>6</v>
      </c>
      <c r="B198" s="116" t="s">
        <v>289</v>
      </c>
      <c r="C198" s="133" t="s">
        <v>290</v>
      </c>
      <c r="D198" s="121" t="s">
        <v>20</v>
      </c>
      <c r="E198" s="125">
        <f>[1]ФЭМ!E198</f>
        <v>132.62495272068196</v>
      </c>
      <c r="F198" s="126">
        <v>275.61553273999999</v>
      </c>
      <c r="G198" s="125">
        <f t="shared" si="4"/>
        <v>142.99058001931803</v>
      </c>
      <c r="H198" s="127">
        <f t="shared" si="5"/>
        <v>1.078157443874584</v>
      </c>
      <c r="I198" s="128"/>
      <c r="J198" s="5"/>
    </row>
    <row r="199" spans="1:11" s="10" customFormat="1" x14ac:dyDescent="0.25">
      <c r="A199" s="10" t="s">
        <v>6</v>
      </c>
      <c r="B199" s="116" t="s">
        <v>291</v>
      </c>
      <c r="C199" s="133" t="s">
        <v>292</v>
      </c>
      <c r="D199" s="121" t="s">
        <v>20</v>
      </c>
      <c r="E199" s="125">
        <f>[1]ФЭМ!E199</f>
        <v>84.70941833270399</v>
      </c>
      <c r="F199" s="126">
        <v>129.90723215999998</v>
      </c>
      <c r="G199" s="125">
        <f t="shared" si="4"/>
        <v>45.197813827295988</v>
      </c>
      <c r="H199" s="127">
        <f t="shared" si="5"/>
        <v>0.53356302896305385</v>
      </c>
      <c r="I199" s="128"/>
      <c r="J199" s="5"/>
    </row>
    <row r="200" spans="1:11" s="10" customFormat="1" ht="15.75" thickBot="1" x14ac:dyDescent="0.3">
      <c r="A200" s="10" t="s">
        <v>6</v>
      </c>
      <c r="B200" s="116" t="s">
        <v>293</v>
      </c>
      <c r="C200" s="133" t="s">
        <v>294</v>
      </c>
      <c r="D200" s="121" t="s">
        <v>20</v>
      </c>
      <c r="E200" s="125">
        <f>[1]ФЭМ!E200</f>
        <v>42.050055075102442</v>
      </c>
      <c r="F200" s="126">
        <v>27.903113429999998</v>
      </c>
      <c r="G200" s="125">
        <f t="shared" si="4"/>
        <v>-14.146941645102444</v>
      </c>
      <c r="H200" s="127">
        <f t="shared" si="5"/>
        <v>-0.33643098968207424</v>
      </c>
      <c r="I200" s="128"/>
      <c r="J200" s="5"/>
    </row>
    <row r="201" spans="1:11" s="10" customFormat="1" ht="30" x14ac:dyDescent="0.25">
      <c r="A201" s="10" t="s">
        <v>6</v>
      </c>
      <c r="B201" s="116" t="s">
        <v>295</v>
      </c>
      <c r="C201" s="133" t="s">
        <v>296</v>
      </c>
      <c r="D201" s="121" t="s">
        <v>20</v>
      </c>
      <c r="E201" s="125">
        <f>[1]ФЭМ!E201</f>
        <v>33.009303879999997</v>
      </c>
      <c r="F201" s="126">
        <v>33.428009940000003</v>
      </c>
      <c r="G201" s="125">
        <f t="shared" si="4"/>
        <v>0.41870606000000521</v>
      </c>
      <c r="H201" s="127">
        <f t="shared" si="5"/>
        <v>1.2684486214012376E-2</v>
      </c>
      <c r="I201" s="128"/>
      <c r="J201" s="5"/>
    </row>
    <row r="202" spans="1:11" s="10" customFormat="1" ht="15.75" thickBot="1" x14ac:dyDescent="0.3">
      <c r="A202" s="10" t="s">
        <v>6</v>
      </c>
      <c r="B202" s="116" t="s">
        <v>297</v>
      </c>
      <c r="C202" s="133" t="s">
        <v>298</v>
      </c>
      <c r="D202" s="121" t="s">
        <v>20</v>
      </c>
      <c r="E202" s="125">
        <f>[1]ФЭМ!E202</f>
        <v>58.345217070366687</v>
      </c>
      <c r="F202" s="126">
        <v>75.699894029999996</v>
      </c>
      <c r="G202" s="125">
        <f t="shared" si="4"/>
        <v>17.354676959633309</v>
      </c>
      <c r="H202" s="127">
        <f t="shared" si="5"/>
        <v>0.29744815138322084</v>
      </c>
      <c r="I202" s="128"/>
      <c r="J202" s="5"/>
      <c r="K202" s="99"/>
    </row>
    <row r="203" spans="1:11" s="10" customFormat="1" ht="26.25" customHeight="1" x14ac:dyDescent="0.25">
      <c r="A203" s="10" t="s">
        <v>6</v>
      </c>
      <c r="B203" s="129" t="s">
        <v>299</v>
      </c>
      <c r="C203" s="130" t="s">
        <v>300</v>
      </c>
      <c r="D203" s="131" t="s">
        <v>20</v>
      </c>
      <c r="E203" s="50">
        <f>SUM(E204:E205)+E209</f>
        <v>0</v>
      </c>
      <c r="F203" s="132">
        <f>SUM(F204:F205)+F209</f>
        <v>0</v>
      </c>
      <c r="G203" s="50"/>
      <c r="H203" s="52"/>
      <c r="I203" s="53"/>
      <c r="J203" s="5"/>
    </row>
    <row r="204" spans="1:11" s="10" customFormat="1" ht="15.75" thickBot="1" x14ac:dyDescent="0.3">
      <c r="A204" s="10" t="s">
        <v>6</v>
      </c>
      <c r="B204" s="116" t="s">
        <v>301</v>
      </c>
      <c r="C204" s="133" t="s">
        <v>302</v>
      </c>
      <c r="D204" s="121" t="s">
        <v>20</v>
      </c>
      <c r="E204" s="125">
        <f>[1]ФЭМ!$E$204</f>
        <v>0</v>
      </c>
      <c r="F204" s="126">
        <f>[2]ФЭМ!$P$208+[2]ФЭМ!$Q$208+[2]ФЭМ!$R$209+[2]ФЭМ!$S$209</f>
        <v>0</v>
      </c>
      <c r="G204" s="125"/>
      <c r="H204" s="127"/>
      <c r="I204" s="128"/>
      <c r="J204" s="5"/>
    </row>
    <row r="205" spans="1:11" s="10" customFormat="1" x14ac:dyDescent="0.25">
      <c r="B205" s="116" t="s">
        <v>303</v>
      </c>
      <c r="C205" s="124" t="s">
        <v>304</v>
      </c>
      <c r="D205" s="118" t="s">
        <v>20</v>
      </c>
      <c r="E205" s="60"/>
      <c r="F205" s="34"/>
      <c r="G205" s="60"/>
      <c r="H205" s="35"/>
      <c r="I205" s="36"/>
      <c r="J205" s="5"/>
    </row>
    <row r="206" spans="1:11" s="10" customFormat="1" ht="34.5" customHeight="1" thickBot="1" x14ac:dyDescent="0.3">
      <c r="B206" s="116" t="s">
        <v>305</v>
      </c>
      <c r="C206" s="119" t="s">
        <v>306</v>
      </c>
      <c r="D206" s="118" t="s">
        <v>20</v>
      </c>
      <c r="E206" s="60"/>
      <c r="F206" s="34"/>
      <c r="G206" s="60"/>
      <c r="H206" s="35"/>
      <c r="I206" s="36"/>
      <c r="J206" s="5"/>
    </row>
    <row r="207" spans="1:11" s="10" customFormat="1" x14ac:dyDescent="0.25">
      <c r="B207" s="116" t="s">
        <v>307</v>
      </c>
      <c r="C207" s="136" t="s">
        <v>308</v>
      </c>
      <c r="D207" s="118" t="s">
        <v>20</v>
      </c>
      <c r="E207" s="60"/>
      <c r="F207" s="34"/>
      <c r="G207" s="60"/>
      <c r="H207" s="35"/>
      <c r="I207" s="36"/>
      <c r="J207" s="5"/>
    </row>
    <row r="208" spans="1:11" s="10" customFormat="1" ht="15.75" thickBot="1" x14ac:dyDescent="0.3">
      <c r="B208" s="116" t="s">
        <v>309</v>
      </c>
      <c r="C208" s="136" t="s">
        <v>310</v>
      </c>
      <c r="D208" s="118" t="s">
        <v>20</v>
      </c>
      <c r="E208" s="60"/>
      <c r="F208" s="34"/>
      <c r="G208" s="60"/>
      <c r="H208" s="35"/>
      <c r="I208" s="36"/>
      <c r="J208" s="5"/>
    </row>
    <row r="209" spans="1:10" s="10" customFormat="1" x14ac:dyDescent="0.25">
      <c r="B209" s="116" t="s">
        <v>311</v>
      </c>
      <c r="C209" s="124" t="s">
        <v>312</v>
      </c>
      <c r="D209" s="118" t="s">
        <v>20</v>
      </c>
      <c r="E209" s="60"/>
      <c r="F209" s="34"/>
      <c r="G209" s="60"/>
      <c r="H209" s="35"/>
      <c r="I209" s="36"/>
      <c r="J209" s="5"/>
    </row>
    <row r="210" spans="1:10" s="10" customFormat="1" ht="15.75" thickBot="1" x14ac:dyDescent="0.3">
      <c r="A210" s="10" t="s">
        <v>6</v>
      </c>
      <c r="B210" s="129" t="s">
        <v>313</v>
      </c>
      <c r="C210" s="130" t="s">
        <v>314</v>
      </c>
      <c r="D210" s="131" t="s">
        <v>20</v>
      </c>
      <c r="E210" s="50">
        <f>E211+SUM(E218:E220)</f>
        <v>204.80676159599997</v>
      </c>
      <c r="F210" s="132">
        <f>F211+SUM(F218:F220)</f>
        <v>162.27685038999999</v>
      </c>
      <c r="G210" s="50">
        <f t="shared" ref="G210:G215" si="6">F210-E210</f>
        <v>-42.52991120599998</v>
      </c>
      <c r="H210" s="52">
        <f t="shared" ref="H210:H215" si="7">IF(E210=0,1,IF(F210=0,-1,G210/E210))</f>
        <v>-0.20765872608197433</v>
      </c>
      <c r="I210" s="53"/>
      <c r="J210" s="5"/>
    </row>
    <row r="211" spans="1:10" s="10" customFormat="1" x14ac:dyDescent="0.25">
      <c r="A211" s="10" t="s">
        <v>6</v>
      </c>
      <c r="B211" s="116" t="s">
        <v>315</v>
      </c>
      <c r="C211" s="133" t="s">
        <v>316</v>
      </c>
      <c r="D211" s="121" t="s">
        <v>20</v>
      </c>
      <c r="E211" s="125">
        <f>SUM(E212:E217)</f>
        <v>202.40676159599997</v>
      </c>
      <c r="F211" s="126">
        <f>SUM(F212:F217)</f>
        <v>159.60985038999999</v>
      </c>
      <c r="G211" s="125">
        <f t="shared" si="6"/>
        <v>-42.796911205999976</v>
      </c>
      <c r="H211" s="127">
        <f t="shared" si="7"/>
        <v>-0.2114401261526124</v>
      </c>
      <c r="I211" s="128"/>
      <c r="J211" s="5"/>
    </row>
    <row r="212" spans="1:10" s="10" customFormat="1" ht="15.75" thickBot="1" x14ac:dyDescent="0.3">
      <c r="A212" s="10" t="s">
        <v>6</v>
      </c>
      <c r="B212" s="116" t="s">
        <v>317</v>
      </c>
      <c r="C212" s="134" t="s">
        <v>318</v>
      </c>
      <c r="D212" s="121" t="s">
        <v>20</v>
      </c>
      <c r="E212" s="125">
        <f>[1]ФЭМ!E212</f>
        <v>100.968689148</v>
      </c>
      <c r="F212" s="126">
        <v>44.834790309999995</v>
      </c>
      <c r="G212" s="125">
        <f t="shared" si="6"/>
        <v>-56.133898838</v>
      </c>
      <c r="H212" s="127">
        <f t="shared" si="7"/>
        <v>-0.55595352689702526</v>
      </c>
      <c r="I212" s="128"/>
      <c r="J212" s="5"/>
    </row>
    <row r="213" spans="1:10" s="10" customFormat="1" x14ac:dyDescent="0.25">
      <c r="A213" s="10" t="s">
        <v>6</v>
      </c>
      <c r="B213" s="116" t="s">
        <v>319</v>
      </c>
      <c r="C213" s="134" t="s">
        <v>320</v>
      </c>
      <c r="D213" s="121" t="s">
        <v>20</v>
      </c>
      <c r="E213" s="125">
        <f>[1]ФЭМ!E213</f>
        <v>63.021674735999994</v>
      </c>
      <c r="F213" s="126">
        <v>78.466728369999998</v>
      </c>
      <c r="G213" s="125">
        <f t="shared" si="6"/>
        <v>15.445053634000004</v>
      </c>
      <c r="H213" s="127">
        <f t="shared" si="7"/>
        <v>0.2450752649576495</v>
      </c>
      <c r="I213" s="128"/>
      <c r="J213" s="5"/>
    </row>
    <row r="214" spans="1:10" s="10" customFormat="1" ht="15.75" thickBot="1" x14ac:dyDescent="0.3">
      <c r="A214" s="10" t="s">
        <v>6</v>
      </c>
      <c r="B214" s="116" t="s">
        <v>321</v>
      </c>
      <c r="C214" s="134" t="s">
        <v>322</v>
      </c>
      <c r="D214" s="121" t="s">
        <v>20</v>
      </c>
      <c r="E214" s="125">
        <f>[1]ФЭМ!E214</f>
        <v>0</v>
      </c>
      <c r="F214" s="126">
        <v>0</v>
      </c>
      <c r="G214" s="125"/>
      <c r="H214" s="127"/>
      <c r="I214" s="128"/>
      <c r="J214" s="5"/>
    </row>
    <row r="215" spans="1:10" s="10" customFormat="1" x14ac:dyDescent="0.25">
      <c r="A215" s="10" t="s">
        <v>6</v>
      </c>
      <c r="B215" s="116" t="s">
        <v>323</v>
      </c>
      <c r="C215" s="134" t="s">
        <v>324</v>
      </c>
      <c r="D215" s="121" t="s">
        <v>20</v>
      </c>
      <c r="E215" s="125">
        <f>[1]ФЭМ!E215</f>
        <v>38.416397711999998</v>
      </c>
      <c r="F215" s="126">
        <v>36.308331709999997</v>
      </c>
      <c r="G215" s="125">
        <f t="shared" si="6"/>
        <v>-2.108066002000001</v>
      </c>
      <c r="H215" s="127">
        <f t="shared" si="7"/>
        <v>-5.4874119583094377E-2</v>
      </c>
      <c r="I215" s="128"/>
      <c r="J215" s="5"/>
    </row>
    <row r="216" spans="1:10" s="10" customFormat="1" ht="15.75" thickBot="1" x14ac:dyDescent="0.3">
      <c r="A216" s="10" t="s">
        <v>6</v>
      </c>
      <c r="B216" s="116" t="s">
        <v>325</v>
      </c>
      <c r="C216" s="134" t="s">
        <v>326</v>
      </c>
      <c r="D216" s="121" t="s">
        <v>20</v>
      </c>
      <c r="E216" s="125">
        <f>[1]ФЭМ!E216</f>
        <v>0</v>
      </c>
      <c r="F216" s="126">
        <v>0</v>
      </c>
      <c r="G216" s="125"/>
      <c r="H216" s="127"/>
      <c r="I216" s="128"/>
      <c r="J216" s="5"/>
    </row>
    <row r="217" spans="1:10" s="10" customFormat="1" x14ac:dyDescent="0.25">
      <c r="B217" s="116" t="s">
        <v>327</v>
      </c>
      <c r="C217" s="119" t="s">
        <v>328</v>
      </c>
      <c r="D217" s="118" t="s">
        <v>20</v>
      </c>
      <c r="E217" s="60"/>
      <c r="F217" s="34"/>
      <c r="G217" s="60"/>
      <c r="H217" s="35"/>
      <c r="I217" s="36"/>
      <c r="J217" s="5"/>
    </row>
    <row r="218" spans="1:10" s="10" customFormat="1" ht="15.75" thickBot="1" x14ac:dyDescent="0.3">
      <c r="A218" s="10" t="s">
        <v>6</v>
      </c>
      <c r="B218" s="116" t="s">
        <v>329</v>
      </c>
      <c r="C218" s="133" t="s">
        <v>330</v>
      </c>
      <c r="D218" s="121" t="s">
        <v>20</v>
      </c>
      <c r="E218" s="125">
        <f>[1]ФЭМ!E218</f>
        <v>2.4</v>
      </c>
      <c r="F218" s="126">
        <v>2.6669999999999998</v>
      </c>
      <c r="G218" s="125">
        <f>F218-E218</f>
        <v>0.2669999999999999</v>
      </c>
      <c r="H218" s="127">
        <f>IF(E218=0,1,IF(F218=0,-1,G218/E218))</f>
        <v>0.11124999999999996</v>
      </c>
      <c r="I218" s="128"/>
      <c r="J218" s="5"/>
    </row>
    <row r="219" spans="1:10" s="10" customFormat="1" x14ac:dyDescent="0.25">
      <c r="B219" s="116" t="s">
        <v>331</v>
      </c>
      <c r="C219" s="124" t="s">
        <v>332</v>
      </c>
      <c r="D219" s="118" t="s">
        <v>20</v>
      </c>
      <c r="E219" s="60"/>
      <c r="F219" s="34"/>
      <c r="G219" s="60"/>
      <c r="H219" s="35"/>
      <c r="I219" s="36"/>
      <c r="J219" s="5"/>
    </row>
    <row r="220" spans="1:10" s="10" customFormat="1" ht="15.75" thickBot="1" x14ac:dyDescent="0.3">
      <c r="B220" s="116" t="s">
        <v>333</v>
      </c>
      <c r="C220" s="124" t="s">
        <v>111</v>
      </c>
      <c r="D220" s="118" t="s">
        <v>227</v>
      </c>
      <c r="E220" s="60"/>
      <c r="F220" s="34"/>
      <c r="G220" s="60"/>
      <c r="H220" s="35"/>
      <c r="I220" s="36"/>
      <c r="J220" s="5"/>
    </row>
    <row r="221" spans="1:10" s="10" customFormat="1" ht="30" x14ac:dyDescent="0.25">
      <c r="B221" s="116" t="s">
        <v>334</v>
      </c>
      <c r="C221" s="137" t="s">
        <v>335</v>
      </c>
      <c r="D221" s="118" t="s">
        <v>20</v>
      </c>
      <c r="E221" s="60"/>
      <c r="F221" s="34"/>
      <c r="G221" s="60"/>
      <c r="H221" s="35"/>
      <c r="I221" s="36"/>
      <c r="J221" s="5"/>
    </row>
    <row r="222" spans="1:10" s="10" customFormat="1" ht="15.75" thickBot="1" x14ac:dyDescent="0.3">
      <c r="A222" s="10" t="s">
        <v>6</v>
      </c>
      <c r="B222" s="129" t="s">
        <v>336</v>
      </c>
      <c r="C222" s="130" t="s">
        <v>337</v>
      </c>
      <c r="D222" s="131" t="s">
        <v>20</v>
      </c>
      <c r="E222" s="50">
        <f>SUM(E223:E224)+SUM(E228:E229)+SUM(E232:E234)</f>
        <v>300.60059817000001</v>
      </c>
      <c r="F222" s="132">
        <f>SUM(F223:F224)+SUM(F228:F229)+SUM(F232:F234)</f>
        <v>834.06333849000009</v>
      </c>
      <c r="G222" s="50">
        <f>F222-E222</f>
        <v>533.46274032000008</v>
      </c>
      <c r="H222" s="52">
        <f>IF(E222=0,1,IF(F222=0,-1,G222/E222))</f>
        <v>1.7746562833461446</v>
      </c>
      <c r="I222" s="53"/>
      <c r="J222" s="5"/>
    </row>
    <row r="223" spans="1:10" s="10" customFormat="1" x14ac:dyDescent="0.25">
      <c r="A223" s="138" t="s">
        <v>6</v>
      </c>
      <c r="B223" s="116" t="s">
        <v>338</v>
      </c>
      <c r="C223" s="133" t="s">
        <v>339</v>
      </c>
      <c r="D223" s="121" t="s">
        <v>20</v>
      </c>
      <c r="E223" s="125">
        <f>[1]ФЭМ!E223</f>
        <v>0.60059817000000004</v>
      </c>
      <c r="F223" s="126">
        <v>0.16525386</v>
      </c>
      <c r="G223" s="125">
        <f>F223-E223</f>
        <v>-0.43534431000000007</v>
      </c>
      <c r="H223" s="127">
        <f>IF(E223=0,1,IF(F223=0,-1,G223/E223))</f>
        <v>-0.72485120958660265</v>
      </c>
      <c r="I223" s="128"/>
      <c r="J223" s="5"/>
    </row>
    <row r="224" spans="1:10" s="10" customFormat="1" ht="15.75" thickBot="1" x14ac:dyDescent="0.3">
      <c r="A224" s="10" t="s">
        <v>6</v>
      </c>
      <c r="B224" s="116" t="s">
        <v>340</v>
      </c>
      <c r="C224" s="133" t="s">
        <v>341</v>
      </c>
      <c r="D224" s="121" t="s">
        <v>20</v>
      </c>
      <c r="E224" s="125">
        <f>[1]ФЭМ!E224</f>
        <v>300</v>
      </c>
      <c r="F224" s="126">
        <v>831.59808463000013</v>
      </c>
      <c r="G224" s="125">
        <f>F224-E224</f>
        <v>531.59808463000013</v>
      </c>
      <c r="H224" s="127">
        <f>IF(E224=0,1,IF(F224=0,-1,G224/E224))</f>
        <v>1.7719936154333338</v>
      </c>
      <c r="I224" s="128"/>
      <c r="J224" s="5"/>
    </row>
    <row r="225" spans="1:11" s="10" customFormat="1" x14ac:dyDescent="0.25">
      <c r="A225" s="10" t="s">
        <v>6</v>
      </c>
      <c r="B225" s="116" t="s">
        <v>342</v>
      </c>
      <c r="C225" s="134" t="s">
        <v>343</v>
      </c>
      <c r="D225" s="121" t="s">
        <v>20</v>
      </c>
      <c r="E225" s="125">
        <f>[1]ФЭМ!E225</f>
        <v>300</v>
      </c>
      <c r="F225" s="126">
        <v>831.59808463000013</v>
      </c>
      <c r="G225" s="125">
        <f>F225-E225</f>
        <v>531.59808463000013</v>
      </c>
      <c r="H225" s="127">
        <f>IF(E225=0,1,IF(F225=0,-1,G225/E225))</f>
        <v>1.7719936154333338</v>
      </c>
      <c r="I225" s="128"/>
      <c r="J225" s="5"/>
    </row>
    <row r="226" spans="1:11" s="10" customFormat="1" ht="15.75" thickBot="1" x14ac:dyDescent="0.3">
      <c r="B226" s="116" t="s">
        <v>344</v>
      </c>
      <c r="C226" s="119" t="s">
        <v>345</v>
      </c>
      <c r="D226" s="118" t="s">
        <v>20</v>
      </c>
      <c r="E226" s="60"/>
      <c r="F226" s="34"/>
      <c r="G226" s="60"/>
      <c r="H226" s="35"/>
      <c r="I226" s="36"/>
      <c r="J226" s="5"/>
    </row>
    <row r="227" spans="1:11" s="10" customFormat="1" x14ac:dyDescent="0.25">
      <c r="B227" s="116" t="s">
        <v>346</v>
      </c>
      <c r="C227" s="119" t="s">
        <v>347</v>
      </c>
      <c r="D227" s="118" t="s">
        <v>20</v>
      </c>
      <c r="E227" s="60"/>
      <c r="F227" s="34"/>
      <c r="G227" s="60"/>
      <c r="H227" s="35"/>
      <c r="I227" s="36"/>
      <c r="J227" s="5"/>
    </row>
    <row r="228" spans="1:11" s="10" customFormat="1" ht="15.75" thickBot="1" x14ac:dyDescent="0.3">
      <c r="B228" s="116" t="s">
        <v>348</v>
      </c>
      <c r="C228" s="124" t="s">
        <v>349</v>
      </c>
      <c r="D228" s="118" t="s">
        <v>20</v>
      </c>
      <c r="E228" s="60"/>
      <c r="F228" s="34"/>
      <c r="G228" s="60"/>
      <c r="H228" s="35"/>
      <c r="I228" s="36"/>
      <c r="J228" s="5"/>
    </row>
    <row r="229" spans="1:11" s="10" customFormat="1" ht="33" customHeight="1" x14ac:dyDescent="0.25">
      <c r="A229" s="10" t="s">
        <v>6</v>
      </c>
      <c r="B229" s="116" t="s">
        <v>350</v>
      </c>
      <c r="C229" s="133" t="s">
        <v>351</v>
      </c>
      <c r="D229" s="121" t="s">
        <v>20</v>
      </c>
      <c r="E229" s="125">
        <f>SUM(E230:E231)</f>
        <v>0</v>
      </c>
      <c r="F229" s="126">
        <f>SUM(F230:F231)</f>
        <v>0</v>
      </c>
      <c r="G229" s="125"/>
      <c r="H229" s="127"/>
      <c r="I229" s="128"/>
      <c r="J229" s="5"/>
    </row>
    <row r="230" spans="1:11" s="10" customFormat="1" x14ac:dyDescent="0.25">
      <c r="A230" s="10" t="s">
        <v>6</v>
      </c>
      <c r="B230" s="116" t="s">
        <v>352</v>
      </c>
      <c r="C230" s="139" t="s">
        <v>353</v>
      </c>
      <c r="D230" s="118" t="s">
        <v>20</v>
      </c>
      <c r="E230" s="60"/>
      <c r="F230" s="34"/>
      <c r="G230" s="60"/>
      <c r="H230" s="35"/>
      <c r="I230" s="36"/>
      <c r="J230" s="5"/>
    </row>
    <row r="231" spans="1:11" s="10" customFormat="1" x14ac:dyDescent="0.25">
      <c r="A231" s="10" t="s">
        <v>6</v>
      </c>
      <c r="B231" s="116" t="s">
        <v>354</v>
      </c>
      <c r="C231" s="139" t="s">
        <v>355</v>
      </c>
      <c r="D231" s="118" t="s">
        <v>20</v>
      </c>
      <c r="E231" s="60"/>
      <c r="F231" s="34"/>
      <c r="G231" s="60"/>
      <c r="H231" s="35"/>
      <c r="I231" s="36"/>
      <c r="J231" s="5"/>
    </row>
    <row r="232" spans="1:11" s="10" customFormat="1" x14ac:dyDescent="0.25">
      <c r="A232" s="10" t="s">
        <v>6</v>
      </c>
      <c r="B232" s="116" t="s">
        <v>356</v>
      </c>
      <c r="C232" s="133" t="s">
        <v>357</v>
      </c>
      <c r="D232" s="121" t="s">
        <v>20</v>
      </c>
      <c r="E232" s="125">
        <f>[1]ФЭМ!E232</f>
        <v>0</v>
      </c>
      <c r="F232" s="126">
        <v>0</v>
      </c>
      <c r="G232" s="125"/>
      <c r="H232" s="127"/>
      <c r="I232" s="128"/>
      <c r="J232" s="5"/>
    </row>
    <row r="233" spans="1:11" s="10" customFormat="1" x14ac:dyDescent="0.25">
      <c r="B233" s="116" t="s">
        <v>358</v>
      </c>
      <c r="C233" s="124" t="s">
        <v>359</v>
      </c>
      <c r="D233" s="118" t="s">
        <v>20</v>
      </c>
      <c r="E233" s="60"/>
      <c r="F233" s="34"/>
      <c r="G233" s="60"/>
      <c r="H233" s="35"/>
      <c r="I233" s="36"/>
      <c r="J233" s="5"/>
    </row>
    <row r="234" spans="1:11" s="10" customFormat="1" ht="15.75" thickBot="1" x14ac:dyDescent="0.3">
      <c r="A234" s="10" t="s">
        <v>6</v>
      </c>
      <c r="B234" s="116" t="s">
        <v>360</v>
      </c>
      <c r="C234" s="133" t="s">
        <v>361</v>
      </c>
      <c r="D234" s="121" t="s">
        <v>20</v>
      </c>
      <c r="E234" s="125">
        <f>[1]ФЭМ!E234</f>
        <v>0</v>
      </c>
      <c r="F234" s="126">
        <v>2.2999999999999998</v>
      </c>
      <c r="G234" s="125">
        <f>F234-E234</f>
        <v>2.2999999999999998</v>
      </c>
      <c r="H234" s="127">
        <f>IF(E234=0,1,IF(F234=0,-1,G234/E234))</f>
        <v>1</v>
      </c>
      <c r="I234" s="128"/>
      <c r="J234" s="5"/>
      <c r="K234" s="99"/>
    </row>
    <row r="235" spans="1:11" s="10" customFormat="1" x14ac:dyDescent="0.25">
      <c r="A235" s="10" t="s">
        <v>6</v>
      </c>
      <c r="B235" s="129" t="s">
        <v>362</v>
      </c>
      <c r="C235" s="130" t="s">
        <v>363</v>
      </c>
      <c r="D235" s="131" t="s">
        <v>20</v>
      </c>
      <c r="E235" s="50">
        <f>E236+E240+E241</f>
        <v>310</v>
      </c>
      <c r="F235" s="132">
        <f>F236+F240+F241</f>
        <v>894.92252618999999</v>
      </c>
      <c r="G235" s="50">
        <f>F235-E235</f>
        <v>584.92252618999999</v>
      </c>
      <c r="H235" s="52">
        <f>IF(E235=0,1,IF(F235=0,-1,G235/E235))</f>
        <v>1.8868468586774194</v>
      </c>
      <c r="I235" s="53"/>
      <c r="J235" s="5"/>
    </row>
    <row r="236" spans="1:11" s="10" customFormat="1" x14ac:dyDescent="0.25">
      <c r="A236" s="10" t="s">
        <v>6</v>
      </c>
      <c r="B236" s="116" t="s">
        <v>364</v>
      </c>
      <c r="C236" s="133" t="s">
        <v>365</v>
      </c>
      <c r="D236" s="121" t="s">
        <v>20</v>
      </c>
      <c r="E236" s="125">
        <f>SUM(E237:E239)</f>
        <v>310</v>
      </c>
      <c r="F236" s="126">
        <f>SUM(F237:F239)</f>
        <v>787.25845509999999</v>
      </c>
      <c r="G236" s="125">
        <f>F236-E236</f>
        <v>477.25845509999999</v>
      </c>
      <c r="H236" s="127">
        <f>IF(E236=0,1,IF(F236=0,-1,G236/E236))</f>
        <v>1.539543403548387</v>
      </c>
      <c r="I236" s="128"/>
      <c r="J236" s="5"/>
    </row>
    <row r="237" spans="1:11" s="10" customFormat="1" x14ac:dyDescent="0.25">
      <c r="A237" s="10" t="s">
        <v>6</v>
      </c>
      <c r="B237" s="116" t="s">
        <v>366</v>
      </c>
      <c r="C237" s="139" t="s">
        <v>343</v>
      </c>
      <c r="D237" s="140" t="s">
        <v>20</v>
      </c>
      <c r="E237" s="125">
        <f>[1]ФЭМ!E237</f>
        <v>310</v>
      </c>
      <c r="F237" s="126">
        <v>787.25845509999999</v>
      </c>
      <c r="G237" s="125">
        <f>F237-E237</f>
        <v>477.25845509999999</v>
      </c>
      <c r="H237" s="127">
        <f>IF(E237=0,1,IF(F237=0,-1,G237/E237))</f>
        <v>1.539543403548387</v>
      </c>
      <c r="I237" s="44"/>
      <c r="J237" s="5"/>
    </row>
    <row r="238" spans="1:11" s="10" customFormat="1" x14ac:dyDescent="0.25">
      <c r="A238" s="10" t="s">
        <v>6</v>
      </c>
      <c r="B238" s="116" t="s">
        <v>367</v>
      </c>
      <c r="C238" s="139" t="s">
        <v>345</v>
      </c>
      <c r="D238" s="140" t="s">
        <v>20</v>
      </c>
      <c r="E238" s="125">
        <f>[1]ФЭМ!E238</f>
        <v>0</v>
      </c>
      <c r="F238" s="126">
        <v>0</v>
      </c>
      <c r="G238" s="125"/>
      <c r="H238" s="127"/>
      <c r="I238" s="44"/>
      <c r="J238" s="5"/>
    </row>
    <row r="239" spans="1:11" s="10" customFormat="1" x14ac:dyDescent="0.25">
      <c r="A239" s="10" t="s">
        <v>6</v>
      </c>
      <c r="B239" s="116" t="s">
        <v>368</v>
      </c>
      <c r="C239" s="139" t="s">
        <v>347</v>
      </c>
      <c r="D239" s="140" t="s">
        <v>20</v>
      </c>
      <c r="E239" s="125">
        <f>[1]ФЭМ!E239</f>
        <v>0</v>
      </c>
      <c r="F239" s="126">
        <v>0</v>
      </c>
      <c r="G239" s="125"/>
      <c r="H239" s="127"/>
      <c r="I239" s="44"/>
      <c r="J239" s="5"/>
    </row>
    <row r="240" spans="1:11" s="10" customFormat="1" x14ac:dyDescent="0.25">
      <c r="A240" s="10" t="s">
        <v>6</v>
      </c>
      <c r="B240" s="116" t="s">
        <v>369</v>
      </c>
      <c r="C240" s="133" t="s">
        <v>223</v>
      </c>
      <c r="D240" s="121" t="s">
        <v>20</v>
      </c>
      <c r="E240" s="125">
        <f>[1]ФЭМ!E240</f>
        <v>0</v>
      </c>
      <c r="F240" s="126">
        <v>49.240577999999999</v>
      </c>
      <c r="G240" s="125">
        <f>F240-E240</f>
        <v>49.240577999999999</v>
      </c>
      <c r="H240" s="127">
        <f>IF(E240=0,1,IF(F240=0,-1,G240/E240))</f>
        <v>1</v>
      </c>
      <c r="I240" s="128"/>
      <c r="J240" s="5"/>
      <c r="K240" s="99"/>
    </row>
    <row r="241" spans="1:11" s="10" customFormat="1" x14ac:dyDescent="0.25">
      <c r="A241" s="10" t="s">
        <v>6</v>
      </c>
      <c r="B241" s="116" t="s">
        <v>370</v>
      </c>
      <c r="C241" s="133" t="s">
        <v>371</v>
      </c>
      <c r="D241" s="121" t="s">
        <v>20</v>
      </c>
      <c r="E241" s="125">
        <f>[1]ФЭМ!E241</f>
        <v>0</v>
      </c>
      <c r="F241" s="126">
        <v>58.423493090000001</v>
      </c>
      <c r="G241" s="125">
        <f>F241-E241</f>
        <v>58.423493090000001</v>
      </c>
      <c r="H241" s="127">
        <f>IF(E241=0,1,IF(F241=0,-1,G241/E241))</f>
        <v>1</v>
      </c>
      <c r="I241" s="128"/>
      <c r="J241" s="5"/>
      <c r="K241" s="99"/>
    </row>
    <row r="242" spans="1:11" s="10" customFormat="1" ht="30" x14ac:dyDescent="0.25">
      <c r="A242" s="141" t="s">
        <v>372</v>
      </c>
      <c r="B242" s="129" t="s">
        <v>373</v>
      </c>
      <c r="C242" s="130" t="s">
        <v>374</v>
      </c>
      <c r="D242" s="131" t="s">
        <v>20</v>
      </c>
      <c r="E242" s="50">
        <f>E167-E185</f>
        <v>239.932182814817</v>
      </c>
      <c r="F242" s="132">
        <f>F167-F185</f>
        <v>210.23068863000026</v>
      </c>
      <c r="G242" s="50">
        <f>F242-E242</f>
        <v>-29.701494184816738</v>
      </c>
      <c r="H242" s="52">
        <f>IF(E242=0,1,IF(F242=0,-1,G242/E242))</f>
        <v>-0.1237912056497263</v>
      </c>
      <c r="I242" s="53"/>
      <c r="J242" s="5"/>
    </row>
    <row r="243" spans="1:11" s="10" customFormat="1" ht="30" x14ac:dyDescent="0.25">
      <c r="A243" s="141" t="s">
        <v>372</v>
      </c>
      <c r="B243" s="129" t="s">
        <v>375</v>
      </c>
      <c r="C243" s="130" t="s">
        <v>376</v>
      </c>
      <c r="D243" s="131" t="s">
        <v>20</v>
      </c>
      <c r="E243" s="50">
        <f>E203-E210</f>
        <v>-204.80676159599997</v>
      </c>
      <c r="F243" s="132">
        <f>F203-F210</f>
        <v>-162.27685038999999</v>
      </c>
      <c r="G243" s="50">
        <f>F243-E243</f>
        <v>42.52991120599998</v>
      </c>
      <c r="H243" s="52">
        <f>IF(E243=0,1,IF(F243=0,-1,G243/E243))</f>
        <v>-0.20765872608197433</v>
      </c>
      <c r="I243" s="53"/>
      <c r="J243" s="5"/>
    </row>
    <row r="244" spans="1:11" s="10" customFormat="1" x14ac:dyDescent="0.25">
      <c r="A244" s="10" t="s">
        <v>6</v>
      </c>
      <c r="B244" s="116" t="s">
        <v>377</v>
      </c>
      <c r="C244" s="133" t="s">
        <v>378</v>
      </c>
      <c r="D244" s="121" t="s">
        <v>20</v>
      </c>
      <c r="E244" s="125"/>
      <c r="F244" s="126"/>
      <c r="G244" s="125"/>
      <c r="H244" s="127"/>
      <c r="I244" s="128"/>
      <c r="J244" s="5"/>
    </row>
    <row r="245" spans="1:11" s="10" customFormat="1" x14ac:dyDescent="0.25">
      <c r="A245" s="10" t="s">
        <v>6</v>
      </c>
      <c r="B245" s="116" t="s">
        <v>379</v>
      </c>
      <c r="C245" s="133" t="s">
        <v>380</v>
      </c>
      <c r="D245" s="121" t="s">
        <v>20</v>
      </c>
      <c r="E245" s="125"/>
      <c r="F245" s="126"/>
      <c r="G245" s="125"/>
      <c r="H245" s="127"/>
      <c r="I245" s="128"/>
      <c r="J245" s="5"/>
    </row>
    <row r="246" spans="1:11" s="10" customFormat="1" ht="30" x14ac:dyDescent="0.25">
      <c r="A246" s="141" t="s">
        <v>372</v>
      </c>
      <c r="B246" s="129" t="s">
        <v>381</v>
      </c>
      <c r="C246" s="130" t="s">
        <v>382</v>
      </c>
      <c r="D246" s="131" t="s">
        <v>20</v>
      </c>
      <c r="E246" s="50">
        <f>E222-E235</f>
        <v>-9.399401829999988</v>
      </c>
      <c r="F246" s="132">
        <f>F222-F235</f>
        <v>-60.859187699999893</v>
      </c>
      <c r="G246" s="50">
        <f t="shared" ref="G246:G252" si="8">F246-E246</f>
        <v>-51.459785869999905</v>
      </c>
      <c r="H246" s="52">
        <f t="shared" ref="H246:H252" si="9">IF(E246=0,1,IF(F246=0,-1,G246/E246))</f>
        <v>5.474793694398314</v>
      </c>
      <c r="I246" s="53"/>
      <c r="J246" s="5"/>
      <c r="K246" s="99"/>
    </row>
    <row r="247" spans="1:11" s="10" customFormat="1" x14ac:dyDescent="0.25">
      <c r="A247" s="10" t="s">
        <v>6</v>
      </c>
      <c r="B247" s="116" t="s">
        <v>383</v>
      </c>
      <c r="C247" s="133" t="s">
        <v>384</v>
      </c>
      <c r="D247" s="121" t="s">
        <v>20</v>
      </c>
      <c r="E247" s="125">
        <f>E224-E236</f>
        <v>-10</v>
      </c>
      <c r="F247" s="126">
        <f>F224-F236</f>
        <v>44.339629530000138</v>
      </c>
      <c r="G247" s="125">
        <f t="shared" si="8"/>
        <v>54.339629530000138</v>
      </c>
      <c r="H247" s="127">
        <f t="shared" si="9"/>
        <v>-5.4339629530000142</v>
      </c>
      <c r="I247" s="128"/>
      <c r="J247" s="5"/>
      <c r="K247" s="99"/>
    </row>
    <row r="248" spans="1:11" s="10" customFormat="1" x14ac:dyDescent="0.25">
      <c r="A248" s="10" t="s">
        <v>6</v>
      </c>
      <c r="B248" s="116" t="s">
        <v>385</v>
      </c>
      <c r="C248" s="133" t="s">
        <v>386</v>
      </c>
      <c r="D248" s="121" t="s">
        <v>20</v>
      </c>
      <c r="E248" s="125">
        <f>E229-E240-E241</f>
        <v>0</v>
      </c>
      <c r="F248" s="126">
        <f>F223+F229-F240-F241</f>
        <v>-107.49881723</v>
      </c>
      <c r="G248" s="125">
        <f t="shared" si="8"/>
        <v>-107.49881723</v>
      </c>
      <c r="H248" s="127">
        <f t="shared" si="9"/>
        <v>1</v>
      </c>
      <c r="I248" s="128"/>
      <c r="J248" s="5"/>
      <c r="K248" s="99"/>
    </row>
    <row r="249" spans="1:11" s="10" customFormat="1" x14ac:dyDescent="0.25">
      <c r="A249" s="10" t="s">
        <v>6</v>
      </c>
      <c r="B249" s="129" t="s">
        <v>387</v>
      </c>
      <c r="C249" s="130" t="s">
        <v>388</v>
      </c>
      <c r="D249" s="131" t="s">
        <v>20</v>
      </c>
      <c r="E249" s="50">
        <f>[1]ФЭМ!$J$249</f>
        <v>0</v>
      </c>
      <c r="F249" s="132">
        <v>-0.24</v>
      </c>
      <c r="G249" s="50">
        <f t="shared" si="8"/>
        <v>-0.24</v>
      </c>
      <c r="H249" s="52">
        <f t="shared" si="9"/>
        <v>1</v>
      </c>
      <c r="I249" s="53"/>
      <c r="J249" s="5"/>
      <c r="K249" s="99"/>
    </row>
    <row r="250" spans="1:11" s="10" customFormat="1" x14ac:dyDescent="0.25">
      <c r="A250" s="10" t="s">
        <v>6</v>
      </c>
      <c r="B250" s="129" t="s">
        <v>389</v>
      </c>
      <c r="C250" s="130" t="s">
        <v>390</v>
      </c>
      <c r="D250" s="131" t="s">
        <v>20</v>
      </c>
      <c r="E250" s="50">
        <f>E242+E243+E246+E249</f>
        <v>25.726019388817036</v>
      </c>
      <c r="F250" s="132">
        <f>F242+F243+F246+F249</f>
        <v>-13.145349459999627</v>
      </c>
      <c r="G250" s="50">
        <f t="shared" si="8"/>
        <v>-38.871368848816665</v>
      </c>
      <c r="H250" s="52">
        <f t="shared" si="9"/>
        <v>-1.5109748718339939</v>
      </c>
      <c r="I250" s="53"/>
      <c r="J250" s="5"/>
    </row>
    <row r="251" spans="1:11" s="10" customFormat="1" x14ac:dyDescent="0.25">
      <c r="A251" s="10" t="s">
        <v>6</v>
      </c>
      <c r="B251" s="129" t="s">
        <v>391</v>
      </c>
      <c r="C251" s="130" t="s">
        <v>392</v>
      </c>
      <c r="D251" s="131" t="s">
        <v>20</v>
      </c>
      <c r="E251" s="50">
        <f>[1]ФЭМ!$E$251</f>
        <v>1.6708474668994029</v>
      </c>
      <c r="F251" s="132">
        <v>19.840800960000003</v>
      </c>
      <c r="G251" s="50">
        <f t="shared" si="8"/>
        <v>18.1699534931006</v>
      </c>
      <c r="H251" s="52">
        <f t="shared" si="9"/>
        <v>10.874693144083729</v>
      </c>
      <c r="I251" s="53"/>
      <c r="J251" s="5"/>
    </row>
    <row r="252" spans="1:11" s="10" customFormat="1" ht="15.75" thickBot="1" x14ac:dyDescent="0.3">
      <c r="A252" s="10" t="s">
        <v>6</v>
      </c>
      <c r="B252" s="142" t="s">
        <v>393</v>
      </c>
      <c r="C252" s="143" t="s">
        <v>394</v>
      </c>
      <c r="D252" s="144" t="s">
        <v>20</v>
      </c>
      <c r="E252" s="145">
        <f>E250+E251</f>
        <v>27.396866855716439</v>
      </c>
      <c r="F252" s="146">
        <f>F250+F251</f>
        <v>6.6954515000003756</v>
      </c>
      <c r="G252" s="145">
        <f t="shared" si="8"/>
        <v>-20.701415355716065</v>
      </c>
      <c r="H252" s="52">
        <f t="shared" si="9"/>
        <v>-0.75561251090274406</v>
      </c>
      <c r="I252" s="147"/>
      <c r="J252" s="5"/>
      <c r="K252" s="148"/>
    </row>
    <row r="253" spans="1:11" s="10" customFormat="1" x14ac:dyDescent="0.25">
      <c r="A253" s="10" t="s">
        <v>6</v>
      </c>
      <c r="B253" s="149" t="s">
        <v>395</v>
      </c>
      <c r="C253" s="150" t="s">
        <v>111</v>
      </c>
      <c r="D253" s="114" t="s">
        <v>227</v>
      </c>
      <c r="E253" s="95"/>
      <c r="F253" s="151"/>
      <c r="G253" s="95"/>
      <c r="H253" s="82"/>
      <c r="I253" s="83"/>
      <c r="J253" s="5"/>
    </row>
    <row r="254" spans="1:11" s="10" customFormat="1" x14ac:dyDescent="0.25">
      <c r="A254" s="10" t="s">
        <v>6</v>
      </c>
      <c r="B254" s="152" t="s">
        <v>396</v>
      </c>
      <c r="C254" s="153" t="s">
        <v>397</v>
      </c>
      <c r="D254" s="121" t="s">
        <v>20</v>
      </c>
      <c r="E254" s="125">
        <f>[1]ФЭМ!$E$254</f>
        <v>138.76835679457139</v>
      </c>
      <c r="F254" s="126">
        <f>F265+F269+F281</f>
        <v>266.61</v>
      </c>
      <c r="G254" s="125">
        <f>F254-E254</f>
        <v>127.84164320542862</v>
      </c>
      <c r="H254" s="127">
        <f>IF(E254=0,1,IF(F254=0,-1,G254/E254))</f>
        <v>0.92125932855630521</v>
      </c>
      <c r="I254" s="128"/>
      <c r="J254" s="5"/>
      <c r="K254" s="99"/>
    </row>
    <row r="255" spans="1:11" s="10" customFormat="1" x14ac:dyDescent="0.25">
      <c r="B255" s="152" t="s">
        <v>398</v>
      </c>
      <c r="C255" s="154" t="s">
        <v>399</v>
      </c>
      <c r="D255" s="118" t="s">
        <v>20</v>
      </c>
      <c r="E255" s="60"/>
      <c r="F255" s="34"/>
      <c r="G255" s="60"/>
      <c r="H255" s="35"/>
      <c r="I255" s="36"/>
      <c r="J255" s="5"/>
    </row>
    <row r="256" spans="1:11" s="10" customFormat="1" x14ac:dyDescent="0.25">
      <c r="B256" s="152" t="s">
        <v>400</v>
      </c>
      <c r="C256" s="155" t="s">
        <v>401</v>
      </c>
      <c r="D256" s="118" t="s">
        <v>20</v>
      </c>
      <c r="E256" s="60"/>
      <c r="F256" s="34"/>
      <c r="G256" s="60"/>
      <c r="H256" s="35"/>
      <c r="I256" s="36"/>
      <c r="J256" s="5"/>
    </row>
    <row r="257" spans="1:10" s="10" customFormat="1" ht="30" x14ac:dyDescent="0.25">
      <c r="B257" s="152" t="s">
        <v>402</v>
      </c>
      <c r="C257" s="155" t="s">
        <v>403</v>
      </c>
      <c r="D257" s="118" t="s">
        <v>20</v>
      </c>
      <c r="E257" s="60"/>
      <c r="F257" s="34"/>
      <c r="G257" s="60"/>
      <c r="H257" s="35"/>
      <c r="I257" s="36"/>
      <c r="J257" s="5"/>
    </row>
    <row r="258" spans="1:10" s="10" customFormat="1" x14ac:dyDescent="0.25">
      <c r="B258" s="152" t="s">
        <v>404</v>
      </c>
      <c r="C258" s="156" t="s">
        <v>401</v>
      </c>
      <c r="D258" s="118" t="s">
        <v>20</v>
      </c>
      <c r="E258" s="60"/>
      <c r="F258" s="34"/>
      <c r="G258" s="60"/>
      <c r="H258" s="35"/>
      <c r="I258" s="36"/>
      <c r="J258" s="5"/>
    </row>
    <row r="259" spans="1:10" s="10" customFormat="1" ht="30" x14ac:dyDescent="0.25">
      <c r="B259" s="152" t="s">
        <v>405</v>
      </c>
      <c r="C259" s="155" t="s">
        <v>26</v>
      </c>
      <c r="D259" s="118" t="s">
        <v>20</v>
      </c>
      <c r="E259" s="60"/>
      <c r="F259" s="34"/>
      <c r="G259" s="60"/>
      <c r="H259" s="35"/>
      <c r="I259" s="36"/>
      <c r="J259" s="5"/>
    </row>
    <row r="260" spans="1:10" s="10" customFormat="1" x14ac:dyDescent="0.25">
      <c r="B260" s="152" t="s">
        <v>406</v>
      </c>
      <c r="C260" s="156" t="s">
        <v>401</v>
      </c>
      <c r="D260" s="118" t="s">
        <v>20</v>
      </c>
      <c r="E260" s="60"/>
      <c r="F260" s="34"/>
      <c r="G260" s="60"/>
      <c r="H260" s="35"/>
      <c r="I260" s="36"/>
      <c r="J260" s="5"/>
    </row>
    <row r="261" spans="1:10" s="10" customFormat="1" ht="30" x14ac:dyDescent="0.25">
      <c r="B261" s="152" t="s">
        <v>407</v>
      </c>
      <c r="C261" s="155" t="s">
        <v>28</v>
      </c>
      <c r="D261" s="118" t="s">
        <v>20</v>
      </c>
      <c r="E261" s="60"/>
      <c r="F261" s="34"/>
      <c r="G261" s="60"/>
      <c r="H261" s="35"/>
      <c r="I261" s="36"/>
      <c r="J261" s="5"/>
    </row>
    <row r="262" spans="1:10" s="10" customFormat="1" x14ac:dyDescent="0.25">
      <c r="B262" s="152" t="s">
        <v>408</v>
      </c>
      <c r="C262" s="156" t="s">
        <v>401</v>
      </c>
      <c r="D262" s="118" t="s">
        <v>20</v>
      </c>
      <c r="E262" s="60"/>
      <c r="F262" s="34"/>
      <c r="G262" s="60"/>
      <c r="H262" s="35"/>
      <c r="I262" s="36"/>
      <c r="J262" s="5"/>
    </row>
    <row r="263" spans="1:10" s="10" customFormat="1" x14ac:dyDescent="0.25">
      <c r="B263" s="152" t="s">
        <v>409</v>
      </c>
      <c r="C263" s="154" t="s">
        <v>410</v>
      </c>
      <c r="D263" s="118" t="s">
        <v>20</v>
      </c>
      <c r="E263" s="60"/>
      <c r="F263" s="34"/>
      <c r="G263" s="60"/>
      <c r="H263" s="35"/>
      <c r="I263" s="36"/>
      <c r="J263" s="5"/>
    </row>
    <row r="264" spans="1:10" s="10" customFormat="1" x14ac:dyDescent="0.25">
      <c r="B264" s="152" t="s">
        <v>411</v>
      </c>
      <c r="C264" s="155" t="s">
        <v>401</v>
      </c>
      <c r="D264" s="118" t="s">
        <v>20</v>
      </c>
      <c r="E264" s="60"/>
      <c r="F264" s="34"/>
      <c r="G264" s="60"/>
      <c r="H264" s="35"/>
      <c r="I264" s="36"/>
      <c r="J264" s="5"/>
    </row>
    <row r="265" spans="1:10" s="10" customFormat="1" x14ac:dyDescent="0.25">
      <c r="A265" s="10" t="s">
        <v>6</v>
      </c>
      <c r="B265" s="152" t="s">
        <v>412</v>
      </c>
      <c r="C265" s="157" t="s">
        <v>413</v>
      </c>
      <c r="D265" s="121" t="s">
        <v>20</v>
      </c>
      <c r="E265" s="125">
        <f>[1]ФЭМ!E265</f>
        <v>62.268356794571375</v>
      </c>
      <c r="F265" s="126">
        <v>181.09</v>
      </c>
      <c r="G265" s="125">
        <f>F265-E265</f>
        <v>118.82164320542863</v>
      </c>
      <c r="H265" s="127">
        <f>IF(E265=0,1,IF(F265=0,-1,G265/E265))</f>
        <v>1.9082187056490245</v>
      </c>
      <c r="I265" s="128"/>
      <c r="J265" s="5"/>
    </row>
    <row r="266" spans="1:10" s="10" customFormat="1" x14ac:dyDescent="0.25">
      <c r="A266" s="10" t="s">
        <v>6</v>
      </c>
      <c r="B266" s="152" t="s">
        <v>414</v>
      </c>
      <c r="C266" s="158" t="s">
        <v>401</v>
      </c>
      <c r="D266" s="121" t="s">
        <v>20</v>
      </c>
      <c r="E266" s="125">
        <f>[1]ФЭМ!E266</f>
        <v>0</v>
      </c>
      <c r="F266" s="126">
        <v>0</v>
      </c>
      <c r="G266" s="125"/>
      <c r="H266" s="127"/>
      <c r="I266" s="128"/>
      <c r="J266" s="5"/>
    </row>
    <row r="267" spans="1:10" s="10" customFormat="1" x14ac:dyDescent="0.25">
      <c r="B267" s="152" t="s">
        <v>415</v>
      </c>
      <c r="C267" s="154" t="s">
        <v>416</v>
      </c>
      <c r="D267" s="118" t="s">
        <v>20</v>
      </c>
      <c r="E267" s="60"/>
      <c r="F267" s="34"/>
      <c r="G267" s="60"/>
      <c r="H267" s="35"/>
      <c r="I267" s="36"/>
      <c r="J267" s="5"/>
    </row>
    <row r="268" spans="1:10" s="10" customFormat="1" x14ac:dyDescent="0.25">
      <c r="B268" s="152" t="s">
        <v>417</v>
      </c>
      <c r="C268" s="155" t="s">
        <v>401</v>
      </c>
      <c r="D268" s="118" t="s">
        <v>20</v>
      </c>
      <c r="E268" s="60"/>
      <c r="F268" s="34"/>
      <c r="G268" s="60"/>
      <c r="H268" s="35"/>
      <c r="I268" s="36"/>
      <c r="J268" s="5"/>
    </row>
    <row r="269" spans="1:10" s="10" customFormat="1" x14ac:dyDescent="0.25">
      <c r="A269" s="10" t="s">
        <v>6</v>
      </c>
      <c r="B269" s="152" t="s">
        <v>418</v>
      </c>
      <c r="C269" s="157" t="s">
        <v>419</v>
      </c>
      <c r="D269" s="121" t="s">
        <v>20</v>
      </c>
      <c r="E269" s="125">
        <f>[1]ФЭМ!E269</f>
        <v>10.5</v>
      </c>
      <c r="F269" s="126">
        <v>19.829999999999998</v>
      </c>
      <c r="G269" s="125">
        <f>F269-E269</f>
        <v>9.3299999999999983</v>
      </c>
      <c r="H269" s="127">
        <f>IF(E269=0,1,IF(F269=0,-1,G269/E269))</f>
        <v>0.88857142857142846</v>
      </c>
      <c r="I269" s="128"/>
      <c r="J269" s="5"/>
    </row>
    <row r="270" spans="1:10" s="10" customFormat="1" x14ac:dyDescent="0.25">
      <c r="A270" s="10" t="s">
        <v>6</v>
      </c>
      <c r="B270" s="152" t="s">
        <v>420</v>
      </c>
      <c r="C270" s="158" t="s">
        <v>401</v>
      </c>
      <c r="D270" s="121" t="s">
        <v>20</v>
      </c>
      <c r="E270" s="125">
        <f>[1]ФЭМ!E270</f>
        <v>0</v>
      </c>
      <c r="F270" s="126">
        <v>19.829999999999998</v>
      </c>
      <c r="G270" s="125">
        <f>F270-E270</f>
        <v>19.829999999999998</v>
      </c>
      <c r="H270" s="127">
        <f>IF(E270=0,1,IF(F270=0,-1,G270/E270))</f>
        <v>1</v>
      </c>
      <c r="I270" s="128"/>
      <c r="J270" s="5"/>
    </row>
    <row r="271" spans="1:10" s="10" customFormat="1" ht="15.75" customHeight="1" x14ac:dyDescent="0.25">
      <c r="B271" s="152" t="s">
        <v>421</v>
      </c>
      <c r="C271" s="154" t="s">
        <v>422</v>
      </c>
      <c r="D271" s="118" t="s">
        <v>20</v>
      </c>
      <c r="E271" s="60"/>
      <c r="F271" s="34"/>
      <c r="G271" s="60"/>
      <c r="H271" s="35"/>
      <c r="I271" s="36"/>
      <c r="J271" s="5"/>
    </row>
    <row r="272" spans="1:10" s="10" customFormat="1" x14ac:dyDescent="0.25">
      <c r="B272" s="152" t="s">
        <v>423</v>
      </c>
      <c r="C272" s="155" t="s">
        <v>401</v>
      </c>
      <c r="D272" s="118" t="s">
        <v>20</v>
      </c>
      <c r="E272" s="60"/>
      <c r="F272" s="34"/>
      <c r="G272" s="60"/>
      <c r="H272" s="35"/>
      <c r="I272" s="36"/>
      <c r="J272" s="5"/>
    </row>
    <row r="273" spans="1:10" s="10" customFormat="1" x14ac:dyDescent="0.25">
      <c r="B273" s="152" t="s">
        <v>424</v>
      </c>
      <c r="C273" s="154" t="s">
        <v>425</v>
      </c>
      <c r="D273" s="118" t="s">
        <v>20</v>
      </c>
      <c r="E273" s="60"/>
      <c r="F273" s="34"/>
      <c r="G273" s="60"/>
      <c r="H273" s="35"/>
      <c r="I273" s="36"/>
      <c r="J273" s="5"/>
    </row>
    <row r="274" spans="1:10" s="10" customFormat="1" x14ac:dyDescent="0.25">
      <c r="B274" s="152" t="s">
        <v>426</v>
      </c>
      <c r="C274" s="155" t="s">
        <v>401</v>
      </c>
      <c r="D274" s="118" t="s">
        <v>20</v>
      </c>
      <c r="E274" s="60"/>
      <c r="F274" s="34"/>
      <c r="G274" s="60"/>
      <c r="H274" s="35"/>
      <c r="I274" s="36"/>
      <c r="J274" s="5"/>
    </row>
    <row r="275" spans="1:10" s="10" customFormat="1" ht="30" x14ac:dyDescent="0.25">
      <c r="B275" s="152" t="s">
        <v>427</v>
      </c>
      <c r="C275" s="154" t="s">
        <v>428</v>
      </c>
      <c r="D275" s="118" t="s">
        <v>20</v>
      </c>
      <c r="E275" s="60"/>
      <c r="F275" s="34"/>
      <c r="G275" s="60"/>
      <c r="H275" s="35"/>
      <c r="I275" s="36"/>
      <c r="J275" s="5"/>
    </row>
    <row r="276" spans="1:10" s="10" customFormat="1" x14ac:dyDescent="0.25">
      <c r="B276" s="152" t="s">
        <v>429</v>
      </c>
      <c r="C276" s="155" t="s">
        <v>401</v>
      </c>
      <c r="D276" s="118" t="s">
        <v>20</v>
      </c>
      <c r="E276" s="60"/>
      <c r="F276" s="34"/>
      <c r="G276" s="60"/>
      <c r="H276" s="35"/>
      <c r="I276" s="36"/>
      <c r="J276" s="5"/>
    </row>
    <row r="277" spans="1:10" s="10" customFormat="1" x14ac:dyDescent="0.25">
      <c r="B277" s="152" t="s">
        <v>430</v>
      </c>
      <c r="C277" s="155" t="s">
        <v>44</v>
      </c>
      <c r="D277" s="118" t="s">
        <v>20</v>
      </c>
      <c r="E277" s="60"/>
      <c r="F277" s="34"/>
      <c r="G277" s="60"/>
      <c r="H277" s="35"/>
      <c r="I277" s="36"/>
      <c r="J277" s="5"/>
    </row>
    <row r="278" spans="1:10" s="10" customFormat="1" x14ac:dyDescent="0.25">
      <c r="B278" s="152" t="s">
        <v>431</v>
      </c>
      <c r="C278" s="156" t="s">
        <v>401</v>
      </c>
      <c r="D278" s="118" t="s">
        <v>20</v>
      </c>
      <c r="E278" s="60"/>
      <c r="F278" s="34"/>
      <c r="G278" s="60"/>
      <c r="H278" s="35"/>
      <c r="I278" s="36"/>
      <c r="J278" s="5"/>
    </row>
    <row r="279" spans="1:10" s="10" customFormat="1" x14ac:dyDescent="0.25">
      <c r="B279" s="152" t="s">
        <v>432</v>
      </c>
      <c r="C279" s="155" t="s">
        <v>46</v>
      </c>
      <c r="D279" s="118" t="s">
        <v>20</v>
      </c>
      <c r="E279" s="60"/>
      <c r="F279" s="34"/>
      <c r="G279" s="60"/>
      <c r="H279" s="35"/>
      <c r="I279" s="36"/>
      <c r="J279" s="5"/>
    </row>
    <row r="280" spans="1:10" s="10" customFormat="1" x14ac:dyDescent="0.25">
      <c r="B280" s="152" t="s">
        <v>433</v>
      </c>
      <c r="C280" s="156" t="s">
        <v>401</v>
      </c>
      <c r="D280" s="118" t="s">
        <v>20</v>
      </c>
      <c r="E280" s="60"/>
      <c r="F280" s="34"/>
      <c r="G280" s="60"/>
      <c r="H280" s="35"/>
      <c r="I280" s="36"/>
      <c r="J280" s="5"/>
    </row>
    <row r="281" spans="1:10" s="10" customFormat="1" x14ac:dyDescent="0.25">
      <c r="A281" s="10" t="s">
        <v>6</v>
      </c>
      <c r="B281" s="152" t="s">
        <v>434</v>
      </c>
      <c r="C281" s="157" t="s">
        <v>435</v>
      </c>
      <c r="D281" s="121" t="s">
        <v>20</v>
      </c>
      <c r="E281" s="125">
        <f>[1]ФЭМ!E281</f>
        <v>66</v>
      </c>
      <c r="F281" s="126">
        <v>65.690000000000012</v>
      </c>
      <c r="G281" s="125">
        <f>F281-E281</f>
        <v>-0.30999999999998806</v>
      </c>
      <c r="H281" s="127">
        <f>IF(E281=0,1,IF(F281=0,-1,G281/E281))</f>
        <v>-4.6969696969695164E-3</v>
      </c>
      <c r="I281" s="128"/>
      <c r="J281" s="5"/>
    </row>
    <row r="282" spans="1:10" s="10" customFormat="1" x14ac:dyDescent="0.25">
      <c r="A282" s="10" t="s">
        <v>6</v>
      </c>
      <c r="B282" s="152" t="s">
        <v>436</v>
      </c>
      <c r="C282" s="158" t="s">
        <v>401</v>
      </c>
      <c r="D282" s="121" t="s">
        <v>20</v>
      </c>
      <c r="E282" s="125">
        <f>[1]ФЭМ!E282</f>
        <v>0</v>
      </c>
      <c r="F282" s="126">
        <v>10.9</v>
      </c>
      <c r="G282" s="125">
        <f>F282-E282</f>
        <v>10.9</v>
      </c>
      <c r="H282" s="127">
        <f>IF(E282=0,1,IF(F282=0,-1,G282/E282))</f>
        <v>1</v>
      </c>
      <c r="I282" s="128"/>
      <c r="J282" s="5"/>
    </row>
    <row r="283" spans="1:10" s="10" customFormat="1" x14ac:dyDescent="0.25">
      <c r="A283" s="10" t="s">
        <v>6</v>
      </c>
      <c r="B283" s="152" t="s">
        <v>437</v>
      </c>
      <c r="C283" s="153" t="s">
        <v>438</v>
      </c>
      <c r="D283" s="121" t="s">
        <v>20</v>
      </c>
      <c r="E283" s="125">
        <f>E293+E295+E297+E299+E301+E303</f>
        <v>718.52</v>
      </c>
      <c r="F283" s="126">
        <f>F293+F295+F297+F299+F301+F303</f>
        <v>579.16999999999996</v>
      </c>
      <c r="G283" s="125">
        <f>F283-E283</f>
        <v>-139.35000000000002</v>
      </c>
      <c r="H283" s="127">
        <f>IF(E283=0,1,IF(F283=0,-1,G283/E283))</f>
        <v>-0.19394032177253245</v>
      </c>
      <c r="I283" s="128"/>
      <c r="J283" s="5"/>
    </row>
    <row r="284" spans="1:10" s="10" customFormat="1" x14ac:dyDescent="0.25">
      <c r="B284" s="152" t="s">
        <v>439</v>
      </c>
      <c r="C284" s="154" t="s">
        <v>440</v>
      </c>
      <c r="D284" s="118" t="s">
        <v>20</v>
      </c>
      <c r="E284" s="60"/>
      <c r="F284" s="34"/>
      <c r="G284" s="60"/>
      <c r="H284" s="35"/>
      <c r="I284" s="36"/>
      <c r="J284" s="5"/>
    </row>
    <row r="285" spans="1:10" s="10" customFormat="1" x14ac:dyDescent="0.25">
      <c r="B285" s="152" t="s">
        <v>441</v>
      </c>
      <c r="C285" s="155" t="s">
        <v>401</v>
      </c>
      <c r="D285" s="118" t="s">
        <v>20</v>
      </c>
      <c r="E285" s="60"/>
      <c r="F285" s="34"/>
      <c r="G285" s="60"/>
      <c r="H285" s="35"/>
      <c r="I285" s="36"/>
      <c r="J285" s="5"/>
    </row>
    <row r="286" spans="1:10" s="10" customFormat="1" x14ac:dyDescent="0.25">
      <c r="B286" s="152" t="s">
        <v>442</v>
      </c>
      <c r="C286" s="154" t="s">
        <v>443</v>
      </c>
      <c r="D286" s="118" t="s">
        <v>20</v>
      </c>
      <c r="E286" s="60"/>
      <c r="F286" s="34"/>
      <c r="G286" s="60"/>
      <c r="H286" s="35"/>
      <c r="I286" s="36"/>
      <c r="J286" s="5"/>
    </row>
    <row r="287" spans="1:10" s="10" customFormat="1" x14ac:dyDescent="0.25">
      <c r="B287" s="152" t="s">
        <v>444</v>
      </c>
      <c r="C287" s="155" t="s">
        <v>270</v>
      </c>
      <c r="D287" s="118" t="s">
        <v>20</v>
      </c>
      <c r="E287" s="60"/>
      <c r="F287" s="34"/>
      <c r="G287" s="60"/>
      <c r="H287" s="35"/>
      <c r="I287" s="36"/>
      <c r="J287" s="5"/>
    </row>
    <row r="288" spans="1:10" s="10" customFormat="1" x14ac:dyDescent="0.25">
      <c r="B288" s="152" t="s">
        <v>445</v>
      </c>
      <c r="C288" s="156" t="s">
        <v>401</v>
      </c>
      <c r="D288" s="118" t="s">
        <v>20</v>
      </c>
      <c r="E288" s="60"/>
      <c r="F288" s="34"/>
      <c r="G288" s="60"/>
      <c r="H288" s="35"/>
      <c r="I288" s="36"/>
      <c r="J288" s="5"/>
    </row>
    <row r="289" spans="1:11" s="10" customFormat="1" x14ac:dyDescent="0.25">
      <c r="B289" s="152" t="s">
        <v>446</v>
      </c>
      <c r="C289" s="155" t="s">
        <v>447</v>
      </c>
      <c r="D289" s="118" t="s">
        <v>20</v>
      </c>
      <c r="E289" s="60"/>
      <c r="F289" s="34"/>
      <c r="G289" s="60"/>
      <c r="H289" s="35"/>
      <c r="I289" s="36"/>
      <c r="J289" s="5"/>
    </row>
    <row r="290" spans="1:11" s="10" customFormat="1" x14ac:dyDescent="0.25">
      <c r="B290" s="152" t="s">
        <v>448</v>
      </c>
      <c r="C290" s="156" t="s">
        <v>401</v>
      </c>
      <c r="D290" s="118" t="s">
        <v>20</v>
      </c>
      <c r="E290" s="60"/>
      <c r="F290" s="34"/>
      <c r="G290" s="60"/>
      <c r="H290" s="35"/>
      <c r="I290" s="36"/>
      <c r="J290" s="5"/>
    </row>
    <row r="291" spans="1:11" s="10" customFormat="1" ht="30" x14ac:dyDescent="0.25">
      <c r="B291" s="152" t="s">
        <v>449</v>
      </c>
      <c r="C291" s="154" t="s">
        <v>450</v>
      </c>
      <c r="D291" s="118" t="s">
        <v>20</v>
      </c>
      <c r="E291" s="60"/>
      <c r="F291" s="34"/>
      <c r="G291" s="60"/>
      <c r="H291" s="35"/>
      <c r="I291" s="36"/>
      <c r="J291" s="5"/>
    </row>
    <row r="292" spans="1:11" s="10" customFormat="1" x14ac:dyDescent="0.25">
      <c r="B292" s="152" t="s">
        <v>451</v>
      </c>
      <c r="C292" s="155" t="s">
        <v>401</v>
      </c>
      <c r="D292" s="118" t="s">
        <v>20</v>
      </c>
      <c r="E292" s="60"/>
      <c r="F292" s="34"/>
      <c r="G292" s="60"/>
      <c r="H292" s="35"/>
      <c r="I292" s="36"/>
      <c r="J292" s="5"/>
    </row>
    <row r="293" spans="1:11" s="10" customFormat="1" x14ac:dyDescent="0.25">
      <c r="A293" s="10" t="s">
        <v>6</v>
      </c>
      <c r="B293" s="152" t="s">
        <v>452</v>
      </c>
      <c r="C293" s="157" t="s">
        <v>453</v>
      </c>
      <c r="D293" s="121" t="s">
        <v>20</v>
      </c>
      <c r="E293" s="125"/>
      <c r="F293" s="126"/>
      <c r="G293" s="125"/>
      <c r="H293" s="127"/>
      <c r="I293" s="128"/>
      <c r="J293" s="5"/>
    </row>
    <row r="294" spans="1:11" s="10" customFormat="1" x14ac:dyDescent="0.25">
      <c r="A294" s="10" t="s">
        <v>6</v>
      </c>
      <c r="B294" s="152" t="s">
        <v>454</v>
      </c>
      <c r="C294" s="158" t="s">
        <v>401</v>
      </c>
      <c r="D294" s="121" t="s">
        <v>20</v>
      </c>
      <c r="E294" s="125"/>
      <c r="F294" s="126"/>
      <c r="G294" s="125"/>
      <c r="H294" s="127"/>
      <c r="I294" s="128"/>
      <c r="J294" s="5"/>
    </row>
    <row r="295" spans="1:11" s="10" customFormat="1" x14ac:dyDescent="0.25">
      <c r="A295" s="10" t="s">
        <v>6</v>
      </c>
      <c r="B295" s="152" t="s">
        <v>455</v>
      </c>
      <c r="C295" s="157" t="s">
        <v>456</v>
      </c>
      <c r="D295" s="121" t="s">
        <v>20</v>
      </c>
      <c r="E295" s="125">
        <f>[1]ФЭМ!E295</f>
        <v>23.52</v>
      </c>
      <c r="F295" s="126">
        <v>31.11</v>
      </c>
      <c r="G295" s="125">
        <f>F295-E295</f>
        <v>7.59</v>
      </c>
      <c r="H295" s="127">
        <f>IF(E295=0,1,IF(F295=0,-1,G295/E295))</f>
        <v>0.32270408163265307</v>
      </c>
      <c r="I295" s="128"/>
      <c r="J295" s="5"/>
      <c r="K295" s="99"/>
    </row>
    <row r="296" spans="1:11" s="10" customFormat="1" x14ac:dyDescent="0.25">
      <c r="A296" s="10" t="s">
        <v>6</v>
      </c>
      <c r="B296" s="152" t="s">
        <v>457</v>
      </c>
      <c r="C296" s="158" t="s">
        <v>401</v>
      </c>
      <c r="D296" s="121" t="s">
        <v>20</v>
      </c>
      <c r="E296" s="125">
        <f>[1]ФЭМ!E296</f>
        <v>0</v>
      </c>
      <c r="F296" s="126">
        <v>0</v>
      </c>
      <c r="G296" s="125"/>
      <c r="H296" s="127"/>
      <c r="I296" s="128"/>
      <c r="J296" s="5"/>
    </row>
    <row r="297" spans="1:11" s="10" customFormat="1" x14ac:dyDescent="0.25">
      <c r="A297" s="10" t="s">
        <v>6</v>
      </c>
      <c r="B297" s="159" t="s">
        <v>458</v>
      </c>
      <c r="C297" s="157" t="s">
        <v>459</v>
      </c>
      <c r="D297" s="121" t="s">
        <v>20</v>
      </c>
      <c r="E297" s="125">
        <f>[1]ФЭМ!E297</f>
        <v>70.099999999999994</v>
      </c>
      <c r="F297" s="126">
        <v>80.95</v>
      </c>
      <c r="G297" s="125">
        <f>F297-E297</f>
        <v>10.850000000000009</v>
      </c>
      <c r="H297" s="127">
        <f>IF(E297=0,1,IF(F297=0,-1,G297/E297))</f>
        <v>0.15477888730385178</v>
      </c>
      <c r="I297" s="128"/>
      <c r="J297" s="5"/>
      <c r="K297" s="99"/>
    </row>
    <row r="298" spans="1:11" s="10" customFormat="1" x14ac:dyDescent="0.25">
      <c r="A298" s="10" t="s">
        <v>6</v>
      </c>
      <c r="B298" s="159" t="s">
        <v>460</v>
      </c>
      <c r="C298" s="158" t="s">
        <v>401</v>
      </c>
      <c r="D298" s="121" t="s">
        <v>20</v>
      </c>
      <c r="E298" s="125">
        <f>[1]ФЭМ!E298</f>
        <v>0</v>
      </c>
      <c r="F298" s="126">
        <v>0</v>
      </c>
      <c r="G298" s="125"/>
      <c r="H298" s="127"/>
      <c r="I298" s="128"/>
      <c r="J298" s="5"/>
    </row>
    <row r="299" spans="1:11" s="10" customFormat="1" x14ac:dyDescent="0.25">
      <c r="A299" s="10" t="s">
        <v>6</v>
      </c>
      <c r="B299" s="159" t="s">
        <v>461</v>
      </c>
      <c r="C299" s="157" t="s">
        <v>462</v>
      </c>
      <c r="D299" s="121" t="s">
        <v>20</v>
      </c>
      <c r="E299" s="125">
        <f>[1]ФЭМ!E299</f>
        <v>198.43</v>
      </c>
      <c r="F299" s="126">
        <v>172.25</v>
      </c>
      <c r="G299" s="125">
        <f>F299-E299</f>
        <v>-26.180000000000007</v>
      </c>
      <c r="H299" s="127">
        <f>IF(E299=0,1,IF(F299=0,-1,G299/E299))</f>
        <v>-0.13193569520737794</v>
      </c>
      <c r="I299" s="128"/>
      <c r="J299" s="5"/>
    </row>
    <row r="300" spans="1:11" s="10" customFormat="1" x14ac:dyDescent="0.25">
      <c r="A300" s="10" t="s">
        <v>6</v>
      </c>
      <c r="B300" s="159" t="s">
        <v>463</v>
      </c>
      <c r="C300" s="158" t="s">
        <v>401</v>
      </c>
      <c r="D300" s="121" t="s">
        <v>20</v>
      </c>
      <c r="E300" s="125">
        <f>[1]ФЭМ!E300</f>
        <v>0</v>
      </c>
      <c r="F300" s="126">
        <v>0</v>
      </c>
      <c r="G300" s="125"/>
      <c r="H300" s="127"/>
      <c r="I300" s="128"/>
      <c r="J300" s="5"/>
    </row>
    <row r="301" spans="1:11" s="10" customFormat="1" ht="30" x14ac:dyDescent="0.25">
      <c r="A301" s="10" t="s">
        <v>6</v>
      </c>
      <c r="B301" s="159" t="s">
        <v>464</v>
      </c>
      <c r="C301" s="157" t="s">
        <v>465</v>
      </c>
      <c r="D301" s="121" t="s">
        <v>20</v>
      </c>
      <c r="E301" s="125">
        <f>[1]ФЭМ!E301</f>
        <v>174.38228484462314</v>
      </c>
      <c r="F301" s="126">
        <v>50.83</v>
      </c>
      <c r="G301" s="125">
        <f>F301-E301</f>
        <v>-123.55228484462314</v>
      </c>
      <c r="H301" s="127">
        <f>IF(E301=0,1,IF(F301=0,-1,G301/E301))</f>
        <v>-0.70851396949357448</v>
      </c>
      <c r="I301" s="128"/>
      <c r="J301" s="5"/>
    </row>
    <row r="302" spans="1:11" s="10" customFormat="1" x14ac:dyDescent="0.25">
      <c r="A302" s="10" t="s">
        <v>6</v>
      </c>
      <c r="B302" s="159" t="s">
        <v>466</v>
      </c>
      <c r="C302" s="158" t="s">
        <v>401</v>
      </c>
      <c r="D302" s="121" t="s">
        <v>20</v>
      </c>
      <c r="E302" s="125">
        <f>[1]ФЭМ!E302</f>
        <v>0</v>
      </c>
      <c r="F302" s="126">
        <v>0</v>
      </c>
      <c r="G302" s="125"/>
      <c r="H302" s="127"/>
      <c r="I302" s="128"/>
      <c r="J302" s="5"/>
    </row>
    <row r="303" spans="1:11" s="10" customFormat="1" x14ac:dyDescent="0.25">
      <c r="A303" s="10" t="s">
        <v>6</v>
      </c>
      <c r="B303" s="159" t="s">
        <v>467</v>
      </c>
      <c r="C303" s="157" t="s">
        <v>468</v>
      </c>
      <c r="D303" s="121" t="s">
        <v>20</v>
      </c>
      <c r="E303" s="125">
        <f>[1]ФЭМ!E303</f>
        <v>252.08771515537683</v>
      </c>
      <c r="F303" s="126">
        <v>244.02999999999997</v>
      </c>
      <c r="G303" s="125">
        <f>F303-E303</f>
        <v>-8.0577151553768545</v>
      </c>
      <c r="H303" s="127">
        <f>IF(E303=0,1,IF(F303=0,-1,G303/E303))</f>
        <v>-3.1963934261573991E-2</v>
      </c>
      <c r="I303" s="128"/>
      <c r="J303" s="5"/>
    </row>
    <row r="304" spans="1:11" s="10" customFormat="1" x14ac:dyDescent="0.25">
      <c r="A304" s="10" t="s">
        <v>6</v>
      </c>
      <c r="B304" s="159" t="s">
        <v>469</v>
      </c>
      <c r="C304" s="158" t="s">
        <v>401</v>
      </c>
      <c r="D304" s="121" t="s">
        <v>20</v>
      </c>
      <c r="E304" s="125">
        <f>[1]ФЭМ!E304</f>
        <v>0</v>
      </c>
      <c r="F304" s="126">
        <v>9.14</v>
      </c>
      <c r="G304" s="125">
        <f>F304-E304</f>
        <v>9.14</v>
      </c>
      <c r="H304" s="127">
        <f>IF(E304=0,1,IF(F304=0,-1,G304/E304))</f>
        <v>1</v>
      </c>
      <c r="I304" s="128"/>
      <c r="J304" s="5"/>
      <c r="K304" s="99"/>
    </row>
    <row r="305" spans="1:11" s="10" customFormat="1" ht="30" x14ac:dyDescent="0.25">
      <c r="A305" s="10" t="s">
        <v>6</v>
      </c>
      <c r="B305" s="152" t="s">
        <v>470</v>
      </c>
      <c r="C305" s="153" t="s">
        <v>471</v>
      </c>
      <c r="D305" s="121" t="s">
        <v>472</v>
      </c>
      <c r="E305" s="160">
        <f>E167/(E23*1.2)</f>
        <v>1</v>
      </c>
      <c r="F305" s="161">
        <f>F167/(F23*1.2)</f>
        <v>0.9308430129912445</v>
      </c>
      <c r="G305" s="160">
        <f>F305-E305</f>
        <v>-6.9156987008755499E-2</v>
      </c>
      <c r="H305" s="127">
        <f>IF(E305=0,1,IF(F305=0,-1,G305/E305))</f>
        <v>-6.9156987008755499E-2</v>
      </c>
      <c r="I305" s="128"/>
      <c r="J305" s="5"/>
    </row>
    <row r="306" spans="1:11" s="10" customFormat="1" x14ac:dyDescent="0.25">
      <c r="B306" s="152" t="s">
        <v>473</v>
      </c>
      <c r="C306" s="154" t="s">
        <v>474</v>
      </c>
      <c r="D306" s="162" t="s">
        <v>472</v>
      </c>
      <c r="E306" s="60"/>
      <c r="F306" s="34"/>
      <c r="G306" s="60"/>
      <c r="H306" s="35"/>
      <c r="I306" s="36"/>
      <c r="J306" s="5"/>
    </row>
    <row r="307" spans="1:11" s="10" customFormat="1" ht="30" x14ac:dyDescent="0.25">
      <c r="B307" s="152" t="s">
        <v>475</v>
      </c>
      <c r="C307" s="155" t="s">
        <v>476</v>
      </c>
      <c r="D307" s="162" t="s">
        <v>472</v>
      </c>
      <c r="E307" s="60"/>
      <c r="F307" s="34"/>
      <c r="G307" s="60"/>
      <c r="H307" s="35"/>
      <c r="I307" s="36"/>
      <c r="J307" s="5"/>
    </row>
    <row r="308" spans="1:11" s="10" customFormat="1" ht="30" x14ac:dyDescent="0.25">
      <c r="B308" s="152" t="s">
        <v>477</v>
      </c>
      <c r="C308" s="155" t="s">
        <v>478</v>
      </c>
      <c r="D308" s="162" t="s">
        <v>472</v>
      </c>
      <c r="E308" s="60"/>
      <c r="F308" s="34"/>
      <c r="G308" s="60"/>
      <c r="H308" s="35"/>
      <c r="I308" s="36"/>
      <c r="J308" s="5"/>
    </row>
    <row r="309" spans="1:11" s="10" customFormat="1" ht="30" x14ac:dyDescent="0.25">
      <c r="B309" s="152" t="s">
        <v>479</v>
      </c>
      <c r="C309" s="155" t="s">
        <v>480</v>
      </c>
      <c r="D309" s="162" t="s">
        <v>472</v>
      </c>
      <c r="E309" s="60"/>
      <c r="F309" s="34"/>
      <c r="G309" s="60"/>
      <c r="H309" s="35"/>
      <c r="I309" s="36"/>
      <c r="J309" s="5"/>
    </row>
    <row r="310" spans="1:11" s="10" customFormat="1" x14ac:dyDescent="0.25">
      <c r="B310" s="152" t="s">
        <v>481</v>
      </c>
      <c r="C310" s="163" t="s">
        <v>482</v>
      </c>
      <c r="D310" s="162" t="s">
        <v>472</v>
      </c>
      <c r="E310" s="60"/>
      <c r="F310" s="34"/>
      <c r="G310" s="60"/>
      <c r="H310" s="35"/>
      <c r="I310" s="36"/>
      <c r="J310" s="5"/>
    </row>
    <row r="311" spans="1:11" s="10" customFormat="1" x14ac:dyDescent="0.25">
      <c r="A311" s="10" t="s">
        <v>6</v>
      </c>
      <c r="B311" s="152" t="s">
        <v>483</v>
      </c>
      <c r="C311" s="164" t="s">
        <v>484</v>
      </c>
      <c r="D311" s="121" t="s">
        <v>472</v>
      </c>
      <c r="E311" s="165">
        <f>E173/(E29*1.2)</f>
        <v>1</v>
      </c>
      <c r="F311" s="161">
        <f>F173/(F29*1.2)</f>
        <v>0.94191182783212923</v>
      </c>
      <c r="G311" s="165">
        <f>F311-E311</f>
        <v>-5.8088172167870766E-2</v>
      </c>
      <c r="H311" s="127">
        <f>IF(E311=0,1,IF(F311=0,-1,G311/E311))</f>
        <v>-5.8088172167870766E-2</v>
      </c>
      <c r="I311" s="166"/>
      <c r="J311" s="5"/>
      <c r="K311" s="99"/>
    </row>
    <row r="312" spans="1:11" s="10" customFormat="1" x14ac:dyDescent="0.25">
      <c r="B312" s="152" t="s">
        <v>485</v>
      </c>
      <c r="C312" s="163" t="s">
        <v>486</v>
      </c>
      <c r="D312" s="162" t="s">
        <v>472</v>
      </c>
      <c r="E312" s="60"/>
      <c r="F312" s="34"/>
      <c r="G312" s="60"/>
      <c r="H312" s="35"/>
      <c r="I312" s="36"/>
      <c r="J312" s="5"/>
    </row>
    <row r="313" spans="1:11" s="10" customFormat="1" ht="19.5" customHeight="1" x14ac:dyDescent="0.25">
      <c r="B313" s="152" t="s">
        <v>487</v>
      </c>
      <c r="C313" s="163" t="s">
        <v>488</v>
      </c>
      <c r="D313" s="162" t="s">
        <v>472</v>
      </c>
      <c r="E313" s="60"/>
      <c r="F313" s="34"/>
      <c r="G313" s="60"/>
      <c r="H313" s="35"/>
      <c r="I313" s="36"/>
      <c r="J313" s="5"/>
    </row>
    <row r="314" spans="1:11" s="10" customFormat="1" ht="19.5" customHeight="1" x14ac:dyDescent="0.25">
      <c r="B314" s="152" t="s">
        <v>489</v>
      </c>
      <c r="C314" s="163" t="s">
        <v>490</v>
      </c>
      <c r="D314" s="162" t="s">
        <v>472</v>
      </c>
      <c r="E314" s="60"/>
      <c r="F314" s="34"/>
      <c r="G314" s="60"/>
      <c r="H314" s="38"/>
      <c r="I314" s="77"/>
      <c r="J314" s="5"/>
    </row>
    <row r="315" spans="1:11" s="10" customFormat="1" ht="36.75" customHeight="1" x14ac:dyDescent="0.25">
      <c r="B315" s="152" t="s">
        <v>491</v>
      </c>
      <c r="C315" s="154" t="s">
        <v>492</v>
      </c>
      <c r="D315" s="162" t="s">
        <v>472</v>
      </c>
      <c r="E315" s="60"/>
      <c r="F315" s="34"/>
      <c r="G315" s="60"/>
      <c r="H315" s="38"/>
      <c r="I315" s="77"/>
      <c r="J315" s="5"/>
    </row>
    <row r="316" spans="1:11" s="10" customFormat="1" ht="19.5" customHeight="1" x14ac:dyDescent="0.25">
      <c r="B316" s="152" t="s">
        <v>493</v>
      </c>
      <c r="C316" s="167" t="s">
        <v>44</v>
      </c>
      <c r="D316" s="162" t="s">
        <v>472</v>
      </c>
      <c r="E316" s="60"/>
      <c r="F316" s="34"/>
      <c r="G316" s="60"/>
      <c r="H316" s="35"/>
      <c r="I316" s="36"/>
      <c r="J316" s="5"/>
    </row>
    <row r="317" spans="1:11" s="10" customFormat="1" ht="19.5" customHeight="1" thickBot="1" x14ac:dyDescent="0.3">
      <c r="B317" s="168" t="s">
        <v>494</v>
      </c>
      <c r="C317" s="169" t="s">
        <v>46</v>
      </c>
      <c r="D317" s="170" t="s">
        <v>472</v>
      </c>
      <c r="E317" s="75"/>
      <c r="F317" s="171"/>
      <c r="G317" s="75"/>
      <c r="H317" s="91"/>
      <c r="I317" s="92"/>
      <c r="J317" s="5"/>
    </row>
    <row r="318" spans="1:11" s="10" customFormat="1" ht="15.6" customHeight="1" thickBot="1" x14ac:dyDescent="0.3">
      <c r="A318" s="10" t="s">
        <v>6</v>
      </c>
      <c r="B318" s="274" t="s">
        <v>495</v>
      </c>
      <c r="C318" s="275"/>
      <c r="D318" s="275"/>
      <c r="E318" s="275"/>
      <c r="F318" s="275"/>
      <c r="G318" s="275"/>
      <c r="H318" s="275"/>
      <c r="I318" s="276"/>
      <c r="J318" s="5"/>
    </row>
    <row r="319" spans="1:11" x14ac:dyDescent="0.25">
      <c r="B319" s="172" t="s">
        <v>496</v>
      </c>
      <c r="C319" s="173" t="s">
        <v>497</v>
      </c>
      <c r="D319" s="174" t="s">
        <v>227</v>
      </c>
      <c r="E319" s="175" t="s">
        <v>498</v>
      </c>
      <c r="F319" s="176" t="s">
        <v>498</v>
      </c>
      <c r="G319" s="175" t="s">
        <v>498</v>
      </c>
      <c r="H319" s="176"/>
      <c r="I319" s="98"/>
    </row>
    <row r="320" spans="1:11" x14ac:dyDescent="0.25">
      <c r="B320" s="152" t="s">
        <v>499</v>
      </c>
      <c r="C320" s="177" t="s">
        <v>500</v>
      </c>
      <c r="D320" s="178" t="s">
        <v>501</v>
      </c>
      <c r="E320" s="179"/>
      <c r="F320" s="180"/>
      <c r="G320" s="179"/>
      <c r="H320" s="180"/>
      <c r="I320" s="36"/>
    </row>
    <row r="321" spans="2:9" x14ac:dyDescent="0.25">
      <c r="B321" s="152" t="s">
        <v>502</v>
      </c>
      <c r="C321" s="177" t="s">
        <v>503</v>
      </c>
      <c r="D321" s="178" t="s">
        <v>504</v>
      </c>
      <c r="E321" s="179"/>
      <c r="F321" s="180"/>
      <c r="G321" s="179"/>
      <c r="H321" s="180"/>
      <c r="I321" s="36"/>
    </row>
    <row r="322" spans="2:9" x14ac:dyDescent="0.25">
      <c r="B322" s="152" t="s">
        <v>505</v>
      </c>
      <c r="C322" s="177" t="s">
        <v>506</v>
      </c>
      <c r="D322" s="178" t="s">
        <v>501</v>
      </c>
      <c r="E322" s="179"/>
      <c r="F322" s="180"/>
      <c r="G322" s="179"/>
      <c r="H322" s="180"/>
      <c r="I322" s="36"/>
    </row>
    <row r="323" spans="2:9" x14ac:dyDescent="0.25">
      <c r="B323" s="152" t="s">
        <v>507</v>
      </c>
      <c r="C323" s="177" t="s">
        <v>508</v>
      </c>
      <c r="D323" s="178" t="s">
        <v>504</v>
      </c>
      <c r="E323" s="179"/>
      <c r="F323" s="180"/>
      <c r="G323" s="179"/>
      <c r="H323" s="180"/>
      <c r="I323" s="36"/>
    </row>
    <row r="324" spans="2:9" x14ac:dyDescent="0.25">
      <c r="B324" s="152" t="s">
        <v>509</v>
      </c>
      <c r="C324" s="177" t="s">
        <v>510</v>
      </c>
      <c r="D324" s="178" t="s">
        <v>511</v>
      </c>
      <c r="E324" s="179"/>
      <c r="F324" s="180"/>
      <c r="G324" s="179"/>
      <c r="H324" s="180"/>
      <c r="I324" s="36"/>
    </row>
    <row r="325" spans="2:9" x14ac:dyDescent="0.25">
      <c r="B325" s="152" t="s">
        <v>512</v>
      </c>
      <c r="C325" s="177" t="s">
        <v>513</v>
      </c>
      <c r="D325" s="178" t="s">
        <v>227</v>
      </c>
      <c r="E325" s="179" t="s">
        <v>498</v>
      </c>
      <c r="F325" s="180"/>
      <c r="G325" s="179" t="s">
        <v>498</v>
      </c>
      <c r="H325" s="180"/>
      <c r="I325" s="36"/>
    </row>
    <row r="326" spans="2:9" x14ac:dyDescent="0.25">
      <c r="B326" s="152" t="s">
        <v>514</v>
      </c>
      <c r="C326" s="181" t="s">
        <v>515</v>
      </c>
      <c r="D326" s="178" t="s">
        <v>511</v>
      </c>
      <c r="E326" s="179"/>
      <c r="F326" s="180"/>
      <c r="G326" s="179"/>
      <c r="H326" s="180"/>
      <c r="I326" s="36"/>
    </row>
    <row r="327" spans="2:9" x14ac:dyDescent="0.25">
      <c r="B327" s="152" t="s">
        <v>516</v>
      </c>
      <c r="C327" s="181" t="s">
        <v>517</v>
      </c>
      <c r="D327" s="178" t="s">
        <v>518</v>
      </c>
      <c r="E327" s="179"/>
      <c r="F327" s="180"/>
      <c r="G327" s="179"/>
      <c r="H327" s="180"/>
      <c r="I327" s="36"/>
    </row>
    <row r="328" spans="2:9" x14ac:dyDescent="0.25">
      <c r="B328" s="152" t="s">
        <v>519</v>
      </c>
      <c r="C328" s="177" t="s">
        <v>520</v>
      </c>
      <c r="D328" s="178" t="s">
        <v>227</v>
      </c>
      <c r="E328" s="179" t="s">
        <v>498</v>
      </c>
      <c r="F328" s="180"/>
      <c r="G328" s="179" t="s">
        <v>498</v>
      </c>
      <c r="H328" s="180"/>
      <c r="I328" s="36"/>
    </row>
    <row r="329" spans="2:9" x14ac:dyDescent="0.25">
      <c r="B329" s="152" t="s">
        <v>521</v>
      </c>
      <c r="C329" s="181" t="s">
        <v>515</v>
      </c>
      <c r="D329" s="178" t="s">
        <v>511</v>
      </c>
      <c r="E329" s="179"/>
      <c r="F329" s="180"/>
      <c r="G329" s="179"/>
      <c r="H329" s="180"/>
      <c r="I329" s="36"/>
    </row>
    <row r="330" spans="2:9" x14ac:dyDescent="0.25">
      <c r="B330" s="152" t="s">
        <v>522</v>
      </c>
      <c r="C330" s="181" t="s">
        <v>523</v>
      </c>
      <c r="D330" s="178" t="s">
        <v>501</v>
      </c>
      <c r="E330" s="179"/>
      <c r="F330" s="180"/>
      <c r="G330" s="179"/>
      <c r="H330" s="180"/>
      <c r="I330" s="36"/>
    </row>
    <row r="331" spans="2:9" x14ac:dyDescent="0.25">
      <c r="B331" s="152" t="s">
        <v>524</v>
      </c>
      <c r="C331" s="181" t="s">
        <v>517</v>
      </c>
      <c r="D331" s="178" t="s">
        <v>518</v>
      </c>
      <c r="E331" s="179"/>
      <c r="F331" s="180"/>
      <c r="G331" s="179"/>
      <c r="H331" s="180"/>
      <c r="I331" s="36"/>
    </row>
    <row r="332" spans="2:9" x14ac:dyDescent="0.25">
      <c r="B332" s="152" t="s">
        <v>525</v>
      </c>
      <c r="C332" s="177" t="s">
        <v>526</v>
      </c>
      <c r="D332" s="178" t="s">
        <v>227</v>
      </c>
      <c r="E332" s="179" t="s">
        <v>498</v>
      </c>
      <c r="F332" s="180"/>
      <c r="G332" s="179" t="s">
        <v>498</v>
      </c>
      <c r="H332" s="180"/>
      <c r="I332" s="36"/>
    </row>
    <row r="333" spans="2:9" x14ac:dyDescent="0.25">
      <c r="B333" s="152" t="s">
        <v>527</v>
      </c>
      <c r="C333" s="181" t="s">
        <v>515</v>
      </c>
      <c r="D333" s="178" t="s">
        <v>511</v>
      </c>
      <c r="E333" s="179"/>
      <c r="F333" s="180"/>
      <c r="G333" s="179"/>
      <c r="H333" s="180"/>
      <c r="I333" s="36"/>
    </row>
    <row r="334" spans="2:9" x14ac:dyDescent="0.25">
      <c r="B334" s="152" t="s">
        <v>528</v>
      </c>
      <c r="C334" s="181" t="s">
        <v>517</v>
      </c>
      <c r="D334" s="178" t="s">
        <v>518</v>
      </c>
      <c r="E334" s="179"/>
      <c r="F334" s="180"/>
      <c r="G334" s="179"/>
      <c r="H334" s="180"/>
      <c r="I334" s="36"/>
    </row>
    <row r="335" spans="2:9" x14ac:dyDescent="0.25">
      <c r="B335" s="152" t="s">
        <v>529</v>
      </c>
      <c r="C335" s="177" t="s">
        <v>530</v>
      </c>
      <c r="D335" s="178" t="s">
        <v>227</v>
      </c>
      <c r="E335" s="179" t="s">
        <v>498</v>
      </c>
      <c r="F335" s="180"/>
      <c r="G335" s="179" t="s">
        <v>498</v>
      </c>
      <c r="H335" s="180"/>
      <c r="I335" s="36"/>
    </row>
    <row r="336" spans="2:9" x14ac:dyDescent="0.25">
      <c r="B336" s="152" t="s">
        <v>531</v>
      </c>
      <c r="C336" s="181" t="s">
        <v>515</v>
      </c>
      <c r="D336" s="178" t="s">
        <v>511</v>
      </c>
      <c r="E336" s="179"/>
      <c r="F336" s="180"/>
      <c r="G336" s="179"/>
      <c r="H336" s="180"/>
      <c r="I336" s="36"/>
    </row>
    <row r="337" spans="1:9" x14ac:dyDescent="0.25">
      <c r="B337" s="152" t="s">
        <v>532</v>
      </c>
      <c r="C337" s="181" t="s">
        <v>523</v>
      </c>
      <c r="D337" s="178" t="s">
        <v>501</v>
      </c>
      <c r="E337" s="179"/>
      <c r="F337" s="180"/>
      <c r="G337" s="179"/>
      <c r="H337" s="180"/>
      <c r="I337" s="36"/>
    </row>
    <row r="338" spans="1:9" x14ac:dyDescent="0.25">
      <c r="B338" s="152" t="s">
        <v>533</v>
      </c>
      <c r="C338" s="181" t="s">
        <v>517</v>
      </c>
      <c r="D338" s="178" t="s">
        <v>518</v>
      </c>
      <c r="E338" s="179"/>
      <c r="F338" s="180"/>
      <c r="G338" s="179"/>
      <c r="H338" s="180"/>
      <c r="I338" s="36"/>
    </row>
    <row r="339" spans="1:9" x14ac:dyDescent="0.25">
      <c r="A339" s="5" t="s">
        <v>6</v>
      </c>
      <c r="B339" s="172" t="s">
        <v>534</v>
      </c>
      <c r="C339" s="173" t="s">
        <v>535</v>
      </c>
      <c r="D339" s="182" t="s">
        <v>227</v>
      </c>
      <c r="E339" s="183" t="s">
        <v>498</v>
      </c>
      <c r="F339" s="184" t="s">
        <v>498</v>
      </c>
      <c r="G339" s="183" t="s">
        <v>498</v>
      </c>
      <c r="H339" s="184"/>
      <c r="I339" s="98"/>
    </row>
    <row r="340" spans="1:9" x14ac:dyDescent="0.25">
      <c r="A340" s="5" t="s">
        <v>6</v>
      </c>
      <c r="B340" s="152" t="s">
        <v>536</v>
      </c>
      <c r="C340" s="153" t="s">
        <v>537</v>
      </c>
      <c r="D340" s="185" t="s">
        <v>511</v>
      </c>
      <c r="E340" s="125">
        <f>E341</f>
        <v>1442.5154699999998</v>
      </c>
      <c r="F340" s="186">
        <f>F341</f>
        <v>1378.9471869999998</v>
      </c>
      <c r="G340" s="125">
        <f>F340-E340</f>
        <v>-63.568283000000065</v>
      </c>
      <c r="H340" s="127">
        <f>IF(E340=0,1,IF(F340=0,-1,G340/E340))</f>
        <v>-4.4067661194649145E-2</v>
      </c>
      <c r="I340" s="128"/>
    </row>
    <row r="341" spans="1:9" ht="30" x14ac:dyDescent="0.25">
      <c r="A341" s="5" t="s">
        <v>6</v>
      </c>
      <c r="B341" s="152" t="s">
        <v>538</v>
      </c>
      <c r="C341" s="181" t="s">
        <v>539</v>
      </c>
      <c r="D341" s="178" t="s">
        <v>511</v>
      </c>
      <c r="E341" s="60">
        <f>E342+E343</f>
        <v>1442.5154699999998</v>
      </c>
      <c r="F341" s="62">
        <f>F342+F343</f>
        <v>1378.9471869999998</v>
      </c>
      <c r="G341" s="60">
        <f>F341-E341</f>
        <v>-63.568283000000065</v>
      </c>
      <c r="H341" s="35">
        <f>IF(E341=0,1,IF(F341=0,-1,G341/E341))</f>
        <v>-4.4067661194649145E-2</v>
      </c>
      <c r="I341" s="36"/>
    </row>
    <row r="342" spans="1:9" x14ac:dyDescent="0.25">
      <c r="A342" s="5" t="s">
        <v>6</v>
      </c>
      <c r="B342" s="152" t="s">
        <v>540</v>
      </c>
      <c r="C342" s="187" t="s">
        <v>541</v>
      </c>
      <c r="D342" s="178" t="s">
        <v>511</v>
      </c>
      <c r="E342" s="60"/>
      <c r="F342" s="62"/>
      <c r="G342" s="60"/>
      <c r="H342" s="180"/>
      <c r="I342" s="36"/>
    </row>
    <row r="343" spans="1:9" x14ac:dyDescent="0.25">
      <c r="A343" s="5" t="s">
        <v>6</v>
      </c>
      <c r="B343" s="152" t="s">
        <v>542</v>
      </c>
      <c r="C343" s="188" t="s">
        <v>543</v>
      </c>
      <c r="D343" s="185" t="s">
        <v>511</v>
      </c>
      <c r="E343" s="125">
        <v>1442.5154699999998</v>
      </c>
      <c r="F343" s="186">
        <v>1378.9471869999998</v>
      </c>
      <c r="G343" s="125">
        <f>F343-E343</f>
        <v>-63.568283000000065</v>
      </c>
      <c r="H343" s="127">
        <f>IF(E343=0,1,IF(F343=0,-1,G343/E343))</f>
        <v>-4.4067661194649145E-2</v>
      </c>
      <c r="I343" s="128"/>
    </row>
    <row r="344" spans="1:9" x14ac:dyDescent="0.25">
      <c r="A344" s="5" t="s">
        <v>6</v>
      </c>
      <c r="B344" s="152" t="s">
        <v>544</v>
      </c>
      <c r="C344" s="153" t="s">
        <v>545</v>
      </c>
      <c r="D344" s="185" t="s">
        <v>511</v>
      </c>
      <c r="E344" s="125">
        <v>131.93931000000001</v>
      </c>
      <c r="F344" s="186">
        <v>94.540998999999999</v>
      </c>
      <c r="G344" s="125">
        <f>F344-E344</f>
        <v>-37.398311000000007</v>
      </c>
      <c r="H344" s="127">
        <f>IF(E344=0,1,IF(F344=0,-1,G344/E344))</f>
        <v>-0.28345086085413063</v>
      </c>
      <c r="I344" s="128"/>
    </row>
    <row r="345" spans="1:9" x14ac:dyDescent="0.25">
      <c r="A345" s="5" t="s">
        <v>6</v>
      </c>
      <c r="B345" s="152" t="s">
        <v>546</v>
      </c>
      <c r="C345" s="153" t="s">
        <v>547</v>
      </c>
      <c r="D345" s="185" t="s">
        <v>501</v>
      </c>
      <c r="E345" s="125">
        <f>E348</f>
        <v>230.55209925</v>
      </c>
      <c r="F345" s="186">
        <f>F348</f>
        <v>208.12774999999999</v>
      </c>
      <c r="G345" s="125">
        <f>F345-E345</f>
        <v>-22.424349250000006</v>
      </c>
      <c r="H345" s="127">
        <f>IF(E345=0,1,IF(F345=0,-1,G345/E345))</f>
        <v>-9.7263695810828776E-2</v>
      </c>
      <c r="I345" s="128"/>
    </row>
    <row r="346" spans="1:9" ht="30" x14ac:dyDescent="0.25">
      <c r="A346" s="5" t="s">
        <v>6</v>
      </c>
      <c r="B346" s="152" t="s">
        <v>548</v>
      </c>
      <c r="C346" s="181" t="s">
        <v>549</v>
      </c>
      <c r="D346" s="178" t="s">
        <v>501</v>
      </c>
      <c r="E346" s="60"/>
      <c r="F346" s="62"/>
      <c r="G346" s="60"/>
      <c r="H346" s="180"/>
      <c r="I346" s="36"/>
    </row>
    <row r="347" spans="1:9" x14ac:dyDescent="0.25">
      <c r="A347" s="5" t="s">
        <v>6</v>
      </c>
      <c r="B347" s="152" t="s">
        <v>550</v>
      </c>
      <c r="C347" s="189" t="s">
        <v>541</v>
      </c>
      <c r="D347" s="178" t="s">
        <v>501</v>
      </c>
      <c r="E347" s="60"/>
      <c r="F347" s="62"/>
      <c r="G347" s="60"/>
      <c r="H347" s="180"/>
      <c r="I347" s="36"/>
    </row>
    <row r="348" spans="1:9" x14ac:dyDescent="0.25">
      <c r="A348" s="5" t="s">
        <v>6</v>
      </c>
      <c r="B348" s="152" t="s">
        <v>551</v>
      </c>
      <c r="C348" s="164" t="s">
        <v>543</v>
      </c>
      <c r="D348" s="185" t="s">
        <v>501</v>
      </c>
      <c r="E348" s="125">
        <v>230.55209925</v>
      </c>
      <c r="F348" s="186">
        <v>208.12774999999999</v>
      </c>
      <c r="G348" s="125">
        <f>F348-E348</f>
        <v>-22.424349250000006</v>
      </c>
      <c r="H348" s="127">
        <f>IF(E348=0,1,IF(F348=0,-1,G348/E348))</f>
        <v>-9.7263695810828776E-2</v>
      </c>
      <c r="I348" s="128"/>
    </row>
    <row r="349" spans="1:9" x14ac:dyDescent="0.25">
      <c r="A349" s="5" t="s">
        <v>6</v>
      </c>
      <c r="B349" s="152" t="s">
        <v>552</v>
      </c>
      <c r="C349" s="153" t="s">
        <v>553</v>
      </c>
      <c r="D349" s="185" t="s">
        <v>554</v>
      </c>
      <c r="E349" s="125">
        <v>23274.278599999998</v>
      </c>
      <c r="F349" s="186">
        <v>23714.030000000002</v>
      </c>
      <c r="G349" s="125">
        <f>F349-E349</f>
        <v>439.75140000000465</v>
      </c>
      <c r="H349" s="127">
        <f>IF(E349=0,1,IF(F349=0,-1,G349/E349))</f>
        <v>1.8894308500715665E-2</v>
      </c>
      <c r="I349" s="128"/>
    </row>
    <row r="350" spans="1:9" ht="30" x14ac:dyDescent="0.25">
      <c r="A350" s="5" t="s">
        <v>6</v>
      </c>
      <c r="B350" s="152" t="s">
        <v>555</v>
      </c>
      <c r="C350" s="153" t="s">
        <v>556</v>
      </c>
      <c r="D350" s="185" t="s">
        <v>20</v>
      </c>
      <c r="E350" s="125">
        <f>E29-E63-E64-E57</f>
        <v>920.6414113077542</v>
      </c>
      <c r="F350" s="186">
        <f>F29-F57</f>
        <v>1114.1004624116667</v>
      </c>
      <c r="G350" s="125">
        <f>F350-E350</f>
        <v>193.45905110391254</v>
      </c>
      <c r="H350" s="127">
        <f>IF(E350=0,1,IF(F350=0,-1,G350/E350))</f>
        <v>0.21013507401226664</v>
      </c>
      <c r="I350" s="128"/>
    </row>
    <row r="351" spans="1:9" x14ac:dyDescent="0.25">
      <c r="B351" s="190" t="s">
        <v>557</v>
      </c>
      <c r="C351" s="191" t="s">
        <v>558</v>
      </c>
      <c r="D351" s="192" t="s">
        <v>227</v>
      </c>
      <c r="E351" s="193" t="s">
        <v>559</v>
      </c>
      <c r="F351" s="194" t="s">
        <v>498</v>
      </c>
      <c r="G351" s="193" t="s">
        <v>498</v>
      </c>
      <c r="H351" s="194"/>
      <c r="I351" s="53"/>
    </row>
    <row r="352" spans="1:9" x14ac:dyDescent="0.25">
      <c r="B352" s="152" t="s">
        <v>560</v>
      </c>
      <c r="C352" s="177" t="s">
        <v>561</v>
      </c>
      <c r="D352" s="178" t="s">
        <v>511</v>
      </c>
      <c r="E352" s="179"/>
      <c r="F352" s="180"/>
      <c r="G352" s="179"/>
      <c r="H352" s="180"/>
      <c r="I352" s="36"/>
    </row>
    <row r="353" spans="1:12" x14ac:dyDescent="0.25">
      <c r="B353" s="152" t="s">
        <v>562</v>
      </c>
      <c r="C353" s="177" t="s">
        <v>563</v>
      </c>
      <c r="D353" s="178" t="s">
        <v>504</v>
      </c>
      <c r="E353" s="179"/>
      <c r="F353" s="180"/>
      <c r="G353" s="179"/>
      <c r="H353" s="180"/>
      <c r="I353" s="36"/>
    </row>
    <row r="354" spans="1:12" ht="45" x14ac:dyDescent="0.25">
      <c r="B354" s="152" t="s">
        <v>564</v>
      </c>
      <c r="C354" s="177" t="s">
        <v>565</v>
      </c>
      <c r="D354" s="178" t="s">
        <v>20</v>
      </c>
      <c r="E354" s="179"/>
      <c r="F354" s="180"/>
      <c r="G354" s="179"/>
      <c r="H354" s="180"/>
      <c r="I354" s="36"/>
    </row>
    <row r="355" spans="1:12" ht="30" x14ac:dyDescent="0.25">
      <c r="B355" s="152" t="s">
        <v>566</v>
      </c>
      <c r="C355" s="177" t="s">
        <v>567</v>
      </c>
      <c r="D355" s="178" t="s">
        <v>20</v>
      </c>
      <c r="E355" s="179"/>
      <c r="F355" s="180"/>
      <c r="G355" s="179"/>
      <c r="H355" s="180"/>
      <c r="I355" s="36"/>
    </row>
    <row r="356" spans="1:12" x14ac:dyDescent="0.25">
      <c r="B356" s="152" t="s">
        <v>568</v>
      </c>
      <c r="C356" s="177" t="s">
        <v>569</v>
      </c>
      <c r="D356" s="195" t="s">
        <v>227</v>
      </c>
      <c r="E356" s="179" t="s">
        <v>559</v>
      </c>
      <c r="F356" s="180"/>
      <c r="G356" s="179" t="s">
        <v>498</v>
      </c>
      <c r="H356" s="180"/>
      <c r="I356" s="36"/>
    </row>
    <row r="357" spans="1:12" ht="18" customHeight="1" x14ac:dyDescent="0.25">
      <c r="B357" s="152" t="s">
        <v>570</v>
      </c>
      <c r="C357" s="177" t="s">
        <v>571</v>
      </c>
      <c r="D357" s="178" t="s">
        <v>501</v>
      </c>
      <c r="E357" s="179"/>
      <c r="F357" s="180"/>
      <c r="G357" s="179"/>
      <c r="H357" s="180"/>
      <c r="I357" s="36"/>
    </row>
    <row r="358" spans="1:12" ht="45" x14ac:dyDescent="0.25">
      <c r="B358" s="152" t="s">
        <v>572</v>
      </c>
      <c r="C358" s="181" t="s">
        <v>573</v>
      </c>
      <c r="D358" s="178" t="s">
        <v>501</v>
      </c>
      <c r="E358" s="179"/>
      <c r="F358" s="180"/>
      <c r="G358" s="179"/>
      <c r="H358" s="180"/>
      <c r="I358" s="36"/>
      <c r="L358" s="196"/>
    </row>
    <row r="359" spans="1:12" ht="45" x14ac:dyDescent="0.25">
      <c r="B359" s="152" t="s">
        <v>574</v>
      </c>
      <c r="C359" s="181" t="s">
        <v>575</v>
      </c>
      <c r="D359" s="178" t="s">
        <v>501</v>
      </c>
      <c r="E359" s="179"/>
      <c r="F359" s="180"/>
      <c r="G359" s="179"/>
      <c r="H359" s="180"/>
      <c r="I359" s="36"/>
    </row>
    <row r="360" spans="1:12" ht="30" x14ac:dyDescent="0.25">
      <c r="B360" s="152" t="s">
        <v>576</v>
      </c>
      <c r="C360" s="181" t="s">
        <v>577</v>
      </c>
      <c r="D360" s="178" t="s">
        <v>501</v>
      </c>
      <c r="E360" s="179"/>
      <c r="F360" s="180"/>
      <c r="G360" s="179"/>
      <c r="H360" s="180"/>
      <c r="I360" s="36"/>
    </row>
    <row r="361" spans="1:12" x14ac:dyDescent="0.25">
      <c r="B361" s="152" t="s">
        <v>578</v>
      </c>
      <c r="C361" s="177" t="s">
        <v>579</v>
      </c>
      <c r="D361" s="178" t="s">
        <v>511</v>
      </c>
      <c r="E361" s="179"/>
      <c r="F361" s="180"/>
      <c r="G361" s="179"/>
      <c r="H361" s="180"/>
      <c r="I361" s="36"/>
    </row>
    <row r="362" spans="1:12" ht="30" x14ac:dyDescent="0.25">
      <c r="B362" s="152" t="s">
        <v>580</v>
      </c>
      <c r="C362" s="181" t="s">
        <v>581</v>
      </c>
      <c r="D362" s="178" t="s">
        <v>511</v>
      </c>
      <c r="E362" s="179"/>
      <c r="F362" s="180"/>
      <c r="G362" s="179"/>
      <c r="H362" s="180"/>
      <c r="I362" s="36"/>
    </row>
    <row r="363" spans="1:12" x14ac:dyDescent="0.25">
      <c r="B363" s="152" t="s">
        <v>582</v>
      </c>
      <c r="C363" s="181" t="s">
        <v>583</v>
      </c>
      <c r="D363" s="178" t="s">
        <v>511</v>
      </c>
      <c r="E363" s="179"/>
      <c r="F363" s="180"/>
      <c r="G363" s="179"/>
      <c r="H363" s="180"/>
      <c r="I363" s="36"/>
    </row>
    <row r="364" spans="1:12" ht="30" x14ac:dyDescent="0.25">
      <c r="B364" s="152" t="s">
        <v>584</v>
      </c>
      <c r="C364" s="177" t="s">
        <v>585</v>
      </c>
      <c r="D364" s="178" t="s">
        <v>20</v>
      </c>
      <c r="E364" s="179"/>
      <c r="F364" s="180"/>
      <c r="G364" s="179"/>
      <c r="H364" s="180"/>
      <c r="I364" s="36"/>
    </row>
    <row r="365" spans="1:12" x14ac:dyDescent="0.25">
      <c r="B365" s="152" t="s">
        <v>586</v>
      </c>
      <c r="C365" s="181" t="s">
        <v>587</v>
      </c>
      <c r="D365" s="178" t="s">
        <v>20</v>
      </c>
      <c r="E365" s="179"/>
      <c r="F365" s="180"/>
      <c r="G365" s="179"/>
      <c r="H365" s="197"/>
      <c r="I365" s="77"/>
    </row>
    <row r="366" spans="1:12" x14ac:dyDescent="0.25">
      <c r="B366" s="152" t="s">
        <v>588</v>
      </c>
      <c r="C366" s="181" t="s">
        <v>46</v>
      </c>
      <c r="D366" s="178" t="s">
        <v>20</v>
      </c>
      <c r="E366" s="179"/>
      <c r="F366" s="180"/>
      <c r="G366" s="179"/>
      <c r="H366" s="197"/>
      <c r="I366" s="77"/>
    </row>
    <row r="367" spans="1:12" ht="15.75" thickBot="1" x14ac:dyDescent="0.3">
      <c r="A367" s="5" t="s">
        <v>6</v>
      </c>
      <c r="B367" s="198" t="s">
        <v>589</v>
      </c>
      <c r="C367" s="199" t="s">
        <v>590</v>
      </c>
      <c r="D367" s="200" t="s">
        <v>591</v>
      </c>
      <c r="E367" s="201">
        <f>[1]ФЭМ!$E$367</f>
        <v>755</v>
      </c>
      <c r="F367" s="202">
        <v>738.95833333333337</v>
      </c>
      <c r="G367" s="125">
        <f>F367-E367</f>
        <v>-16.041666666666629</v>
      </c>
      <c r="H367" s="127">
        <f>IF(E367=0,1,IF(F367=0,-1,G367/E367))</f>
        <v>-2.1247240618101494E-2</v>
      </c>
      <c r="I367" s="203"/>
      <c r="K367" s="204"/>
    </row>
    <row r="368" spans="1:12" x14ac:dyDescent="0.25">
      <c r="B368" s="277" t="s">
        <v>592</v>
      </c>
      <c r="C368" s="278"/>
      <c r="D368" s="278"/>
      <c r="E368" s="278"/>
      <c r="F368" s="278"/>
      <c r="G368" s="278"/>
      <c r="H368" s="278"/>
      <c r="I368" s="279"/>
    </row>
    <row r="369" spans="1:10" ht="10.5" customHeight="1" thickBot="1" x14ac:dyDescent="0.3">
      <c r="B369" s="280"/>
      <c r="C369" s="281"/>
      <c r="D369" s="281"/>
      <c r="E369" s="281"/>
      <c r="F369" s="281"/>
      <c r="G369" s="281"/>
      <c r="H369" s="281"/>
      <c r="I369" s="282"/>
    </row>
    <row r="370" spans="1:10" ht="69.75" customHeight="1" x14ac:dyDescent="0.25">
      <c r="B370" s="283" t="s">
        <v>7</v>
      </c>
      <c r="C370" s="285" t="s">
        <v>8</v>
      </c>
      <c r="D370" s="287" t="s">
        <v>9</v>
      </c>
      <c r="E370" s="289" t="s">
        <v>593</v>
      </c>
      <c r="F370" s="290"/>
      <c r="G370" s="289" t="s">
        <v>594</v>
      </c>
      <c r="H370" s="290"/>
      <c r="I370" s="205"/>
    </row>
    <row r="371" spans="1:10" ht="30" x14ac:dyDescent="0.25">
      <c r="B371" s="284"/>
      <c r="C371" s="286"/>
      <c r="D371" s="288"/>
      <c r="E371" s="8" t="s">
        <v>13</v>
      </c>
      <c r="F371" s="9" t="s">
        <v>595</v>
      </c>
      <c r="G371" s="8" t="s">
        <v>15</v>
      </c>
      <c r="H371" s="9" t="s">
        <v>16</v>
      </c>
      <c r="I371" s="206"/>
    </row>
    <row r="372" spans="1:10" ht="15.75" thickBot="1" x14ac:dyDescent="0.3">
      <c r="B372" s="11">
        <v>1</v>
      </c>
      <c r="C372" s="12">
        <v>2</v>
      </c>
      <c r="D372" s="13">
        <v>3</v>
      </c>
      <c r="E372" s="14">
        <v>4</v>
      </c>
      <c r="F372" s="15">
        <v>5</v>
      </c>
      <c r="G372" s="16">
        <v>6</v>
      </c>
      <c r="H372" s="15">
        <v>7</v>
      </c>
      <c r="I372" s="17"/>
    </row>
    <row r="373" spans="1:10" ht="30.75" customHeight="1" x14ac:dyDescent="0.25">
      <c r="A373" s="5" t="s">
        <v>6</v>
      </c>
      <c r="B373" s="264" t="s">
        <v>596</v>
      </c>
      <c r="C373" s="265"/>
      <c r="D373" s="207" t="s">
        <v>20</v>
      </c>
      <c r="E373" s="208"/>
      <c r="F373" s="209"/>
      <c r="G373" s="208"/>
      <c r="H373" s="210"/>
      <c r="I373" s="211"/>
      <c r="J373" s="212"/>
    </row>
    <row r="374" spans="1:10" x14ac:dyDescent="0.25">
      <c r="A374" s="5" t="s">
        <v>6</v>
      </c>
      <c r="B374" s="190" t="s">
        <v>18</v>
      </c>
      <c r="C374" s="213" t="s">
        <v>597</v>
      </c>
      <c r="D374" s="131" t="s">
        <v>20</v>
      </c>
      <c r="E374" s="50">
        <f>E375+E399+E427+E428</f>
        <v>143.35774000901085</v>
      </c>
      <c r="F374" s="132">
        <f>F375+F399+F427+F428</f>
        <v>130.92684383999998</v>
      </c>
      <c r="G374" s="50">
        <f>F374-E374</f>
        <v>-12.430896169010879</v>
      </c>
      <c r="H374" s="52">
        <f>IF(E374=0,1,IF(F374=0,-1,G374/E374))</f>
        <v>-8.6712417259295002E-2</v>
      </c>
      <c r="I374" s="214"/>
    </row>
    <row r="375" spans="1:10" x14ac:dyDescent="0.25">
      <c r="A375" s="5" t="s">
        <v>6</v>
      </c>
      <c r="B375" s="190" t="s">
        <v>21</v>
      </c>
      <c r="C375" s="191" t="s">
        <v>598</v>
      </c>
      <c r="D375" s="131" t="s">
        <v>20</v>
      </c>
      <c r="E375" s="50">
        <f>E376+E394+E398</f>
        <v>1.2369336990108479</v>
      </c>
      <c r="F375" s="132">
        <f>F376+F394+F398</f>
        <v>0</v>
      </c>
      <c r="G375" s="215"/>
      <c r="H375" s="52"/>
      <c r="I375" s="214"/>
    </row>
    <row r="376" spans="1:10" ht="30" x14ac:dyDescent="0.25">
      <c r="A376" s="5" t="s">
        <v>6</v>
      </c>
      <c r="B376" s="152" t="s">
        <v>23</v>
      </c>
      <c r="C376" s="181" t="s">
        <v>599</v>
      </c>
      <c r="D376" s="162" t="s">
        <v>20</v>
      </c>
      <c r="E376" s="216">
        <f>E382+E384</f>
        <v>1.2369336990108479</v>
      </c>
      <c r="F376" s="217">
        <f>F382+F384</f>
        <v>0</v>
      </c>
      <c r="G376" s="216"/>
      <c r="H376" s="35"/>
      <c r="I376" s="218"/>
    </row>
    <row r="377" spans="1:10" x14ac:dyDescent="0.25">
      <c r="B377" s="152" t="s">
        <v>600</v>
      </c>
      <c r="C377" s="219" t="s">
        <v>601</v>
      </c>
      <c r="D377" s="162" t="s">
        <v>20</v>
      </c>
      <c r="E377" s="220"/>
      <c r="F377" s="180"/>
      <c r="G377" s="216"/>
      <c r="H377" s="221"/>
      <c r="I377" s="218"/>
    </row>
    <row r="378" spans="1:10" ht="30" x14ac:dyDescent="0.25">
      <c r="B378" s="152" t="s">
        <v>602</v>
      </c>
      <c r="C378" s="222" t="s">
        <v>24</v>
      </c>
      <c r="D378" s="162" t="s">
        <v>20</v>
      </c>
      <c r="E378" s="220"/>
      <c r="F378" s="180"/>
      <c r="G378" s="216"/>
      <c r="H378" s="221"/>
      <c r="I378" s="218"/>
    </row>
    <row r="379" spans="1:10" ht="30" x14ac:dyDescent="0.25">
      <c r="B379" s="152" t="s">
        <v>603</v>
      </c>
      <c r="C379" s="222" t="s">
        <v>26</v>
      </c>
      <c r="D379" s="162" t="s">
        <v>20</v>
      </c>
      <c r="E379" s="220"/>
      <c r="F379" s="180"/>
      <c r="G379" s="216"/>
      <c r="H379" s="221"/>
      <c r="I379" s="218"/>
    </row>
    <row r="380" spans="1:10" ht="30" x14ac:dyDescent="0.25">
      <c r="B380" s="152" t="s">
        <v>604</v>
      </c>
      <c r="C380" s="222" t="s">
        <v>28</v>
      </c>
      <c r="D380" s="162" t="s">
        <v>20</v>
      </c>
      <c r="E380" s="220"/>
      <c r="F380" s="180"/>
      <c r="G380" s="216"/>
      <c r="H380" s="221"/>
      <c r="I380" s="218"/>
    </row>
    <row r="381" spans="1:10" x14ac:dyDescent="0.25">
      <c r="B381" s="152" t="s">
        <v>605</v>
      </c>
      <c r="C381" s="219" t="s">
        <v>606</v>
      </c>
      <c r="D381" s="162" t="s">
        <v>20</v>
      </c>
      <c r="E381" s="220"/>
      <c r="F381" s="180"/>
      <c r="G381" s="216"/>
      <c r="H381" s="221"/>
      <c r="I381" s="218"/>
    </row>
    <row r="382" spans="1:10" x14ac:dyDescent="0.25">
      <c r="A382" s="5" t="s">
        <v>6</v>
      </c>
      <c r="B382" s="152" t="s">
        <v>607</v>
      </c>
      <c r="C382" s="158" t="s">
        <v>608</v>
      </c>
      <c r="D382" s="121" t="s">
        <v>20</v>
      </c>
      <c r="E382" s="223">
        <f>[3]ФЭМ!$E$385</f>
        <v>1.2369336990108479</v>
      </c>
      <c r="F382" s="224"/>
      <c r="G382" s="223"/>
      <c r="H382" s="127"/>
      <c r="I382" s="225"/>
    </row>
    <row r="383" spans="1:10" x14ac:dyDescent="0.25">
      <c r="B383" s="152" t="s">
        <v>609</v>
      </c>
      <c r="C383" s="219" t="s">
        <v>610</v>
      </c>
      <c r="D383" s="162" t="s">
        <v>20</v>
      </c>
      <c r="E383" s="220"/>
      <c r="F383" s="180"/>
      <c r="G383" s="216"/>
      <c r="H383" s="221"/>
      <c r="I383" s="218"/>
    </row>
    <row r="384" spans="1:10" x14ac:dyDescent="0.25">
      <c r="A384" s="5" t="s">
        <v>6</v>
      </c>
      <c r="B384" s="152" t="s">
        <v>611</v>
      </c>
      <c r="C384" s="158" t="s">
        <v>612</v>
      </c>
      <c r="D384" s="121" t="s">
        <v>20</v>
      </c>
      <c r="E384" s="226"/>
      <c r="F384" s="224"/>
      <c r="G384" s="223"/>
      <c r="H384" s="127"/>
      <c r="I384" s="225"/>
    </row>
    <row r="385" spans="1:9" ht="30" x14ac:dyDescent="0.25">
      <c r="B385" s="152" t="s">
        <v>613</v>
      </c>
      <c r="C385" s="222" t="s">
        <v>614</v>
      </c>
      <c r="D385" s="162" t="s">
        <v>20</v>
      </c>
      <c r="E385" s="216"/>
      <c r="F385" s="180"/>
      <c r="G385" s="216"/>
      <c r="H385" s="221"/>
      <c r="I385" s="218"/>
    </row>
    <row r="386" spans="1:9" x14ac:dyDescent="0.25">
      <c r="A386" s="5" t="s">
        <v>6</v>
      </c>
      <c r="B386" s="152" t="s">
        <v>615</v>
      </c>
      <c r="C386" s="227" t="s">
        <v>616</v>
      </c>
      <c r="D386" s="162" t="s">
        <v>20</v>
      </c>
      <c r="E386" s="216"/>
      <c r="F386" s="180"/>
      <c r="G386" s="216"/>
      <c r="H386" s="221"/>
      <c r="I386" s="218"/>
    </row>
    <row r="387" spans="1:9" x14ac:dyDescent="0.25">
      <c r="A387" s="5" t="s">
        <v>6</v>
      </c>
      <c r="B387" s="152" t="s">
        <v>617</v>
      </c>
      <c r="C387" s="228" t="s">
        <v>618</v>
      </c>
      <c r="D387" s="121" t="s">
        <v>20</v>
      </c>
      <c r="E387" s="223"/>
      <c r="F387" s="224"/>
      <c r="G387" s="223"/>
      <c r="H387" s="229"/>
      <c r="I387" s="225"/>
    </row>
    <row r="388" spans="1:9" x14ac:dyDescent="0.25">
      <c r="A388" s="5" t="s">
        <v>6</v>
      </c>
      <c r="B388" s="152" t="s">
        <v>619</v>
      </c>
      <c r="C388" s="230" t="s">
        <v>616</v>
      </c>
      <c r="D388" s="121" t="s">
        <v>20</v>
      </c>
      <c r="E388" s="223"/>
      <c r="F388" s="224"/>
      <c r="G388" s="223"/>
      <c r="H388" s="229"/>
      <c r="I388" s="225"/>
    </row>
    <row r="389" spans="1:9" x14ac:dyDescent="0.25">
      <c r="B389" s="152" t="s">
        <v>620</v>
      </c>
      <c r="C389" s="219" t="s">
        <v>621</v>
      </c>
      <c r="D389" s="162" t="s">
        <v>20</v>
      </c>
      <c r="E389" s="216"/>
      <c r="F389" s="180"/>
      <c r="G389" s="216"/>
      <c r="H389" s="221"/>
      <c r="I389" s="218"/>
    </row>
    <row r="390" spans="1:9" x14ac:dyDescent="0.25">
      <c r="B390" s="152" t="s">
        <v>622</v>
      </c>
      <c r="C390" s="219" t="s">
        <v>425</v>
      </c>
      <c r="D390" s="162" t="s">
        <v>20</v>
      </c>
      <c r="E390" s="216"/>
      <c r="F390" s="180"/>
      <c r="G390" s="216"/>
      <c r="H390" s="221"/>
      <c r="I390" s="218"/>
    </row>
    <row r="391" spans="1:9" ht="30" x14ac:dyDescent="0.25">
      <c r="B391" s="152" t="s">
        <v>623</v>
      </c>
      <c r="C391" s="219" t="s">
        <v>624</v>
      </c>
      <c r="D391" s="162" t="s">
        <v>20</v>
      </c>
      <c r="E391" s="216"/>
      <c r="F391" s="180"/>
      <c r="G391" s="216"/>
      <c r="H391" s="221"/>
      <c r="I391" s="218"/>
    </row>
    <row r="392" spans="1:9" ht="18" customHeight="1" x14ac:dyDescent="0.25">
      <c r="B392" s="152" t="s">
        <v>625</v>
      </c>
      <c r="C392" s="222" t="s">
        <v>44</v>
      </c>
      <c r="D392" s="162" t="s">
        <v>20</v>
      </c>
      <c r="E392" s="216"/>
      <c r="F392" s="180"/>
      <c r="G392" s="216"/>
      <c r="H392" s="221"/>
      <c r="I392" s="218"/>
    </row>
    <row r="393" spans="1:9" ht="18" customHeight="1" x14ac:dyDescent="0.25">
      <c r="B393" s="152" t="s">
        <v>626</v>
      </c>
      <c r="C393" s="231" t="s">
        <v>46</v>
      </c>
      <c r="D393" s="162" t="s">
        <v>20</v>
      </c>
      <c r="E393" s="216"/>
      <c r="F393" s="180"/>
      <c r="G393" s="216"/>
      <c r="H393" s="221"/>
      <c r="I393" s="218"/>
    </row>
    <row r="394" spans="1:9" ht="30" x14ac:dyDescent="0.25">
      <c r="B394" s="152" t="s">
        <v>25</v>
      </c>
      <c r="C394" s="181" t="s">
        <v>627</v>
      </c>
      <c r="D394" s="162" t="s">
        <v>20</v>
      </c>
      <c r="E394" s="216"/>
      <c r="F394" s="180"/>
      <c r="G394" s="216"/>
      <c r="H394" s="221"/>
      <c r="I394" s="218"/>
    </row>
    <row r="395" spans="1:9" ht="30" x14ac:dyDescent="0.25">
      <c r="B395" s="152" t="s">
        <v>628</v>
      </c>
      <c r="C395" s="219" t="s">
        <v>24</v>
      </c>
      <c r="D395" s="162" t="s">
        <v>20</v>
      </c>
      <c r="E395" s="216"/>
      <c r="F395" s="180"/>
      <c r="G395" s="216"/>
      <c r="H395" s="221"/>
      <c r="I395" s="218"/>
    </row>
    <row r="396" spans="1:9" ht="30" x14ac:dyDescent="0.25">
      <c r="B396" s="152" t="s">
        <v>629</v>
      </c>
      <c r="C396" s="219" t="s">
        <v>26</v>
      </c>
      <c r="D396" s="162" t="s">
        <v>20</v>
      </c>
      <c r="E396" s="216"/>
      <c r="F396" s="180"/>
      <c r="G396" s="216"/>
      <c r="H396" s="221"/>
      <c r="I396" s="218"/>
    </row>
    <row r="397" spans="1:9" ht="30" x14ac:dyDescent="0.25">
      <c r="B397" s="152" t="s">
        <v>630</v>
      </c>
      <c r="C397" s="219" t="s">
        <v>28</v>
      </c>
      <c r="D397" s="162" t="s">
        <v>20</v>
      </c>
      <c r="E397" s="216"/>
      <c r="F397" s="180"/>
      <c r="G397" s="216"/>
      <c r="H397" s="221"/>
      <c r="I397" s="218"/>
    </row>
    <row r="398" spans="1:9" x14ac:dyDescent="0.25">
      <c r="A398" s="5" t="s">
        <v>6</v>
      </c>
      <c r="B398" s="152" t="s">
        <v>27</v>
      </c>
      <c r="C398" s="157" t="s">
        <v>631</v>
      </c>
      <c r="D398" s="121" t="s">
        <v>20</v>
      </c>
      <c r="E398" s="223"/>
      <c r="F398" s="224"/>
      <c r="G398" s="223"/>
      <c r="H398" s="229"/>
      <c r="I398" s="225"/>
    </row>
    <row r="399" spans="1:9" x14ac:dyDescent="0.25">
      <c r="A399" s="5" t="s">
        <v>6</v>
      </c>
      <c r="B399" s="152" t="s">
        <v>29</v>
      </c>
      <c r="C399" s="153" t="s">
        <v>632</v>
      </c>
      <c r="D399" s="121" t="s">
        <v>20</v>
      </c>
      <c r="E399" s="223">
        <f>E400+E414</f>
        <v>142.12080631000001</v>
      </c>
      <c r="F399" s="126">
        <f>F400+F414</f>
        <v>130.92684383999998</v>
      </c>
      <c r="G399" s="125">
        <f>F399-E399</f>
        <v>-11.193962470000031</v>
      </c>
      <c r="H399" s="127">
        <f>IF(E399=0,1,IF(F399=0,-1,G399/E399))</f>
        <v>-7.8763713495849999E-2</v>
      </c>
      <c r="I399" s="225"/>
    </row>
    <row r="400" spans="1:9" x14ac:dyDescent="0.25">
      <c r="A400" s="5" t="s">
        <v>6</v>
      </c>
      <c r="B400" s="152" t="s">
        <v>633</v>
      </c>
      <c r="C400" s="232" t="s">
        <v>634</v>
      </c>
      <c r="D400" s="121" t="s">
        <v>20</v>
      </c>
      <c r="E400" s="223">
        <f>E406</f>
        <v>142.12080631000001</v>
      </c>
      <c r="F400" s="126">
        <f>F406</f>
        <v>130.92684383999998</v>
      </c>
      <c r="G400" s="125">
        <f>F400-E400</f>
        <v>-11.193962470000031</v>
      </c>
      <c r="H400" s="127">
        <f>IF(E400=0,1,IF(F400=0,-1,G400/E400))</f>
        <v>-7.8763713495849999E-2</v>
      </c>
      <c r="I400" s="225"/>
    </row>
    <row r="401" spans="1:9" x14ac:dyDescent="0.25">
      <c r="B401" s="152" t="s">
        <v>635</v>
      </c>
      <c r="C401" s="181" t="s">
        <v>636</v>
      </c>
      <c r="D401" s="162" t="s">
        <v>20</v>
      </c>
      <c r="E401" s="216"/>
      <c r="F401" s="180"/>
      <c r="G401" s="216"/>
      <c r="H401" s="221"/>
      <c r="I401" s="218"/>
    </row>
    <row r="402" spans="1:9" ht="30" x14ac:dyDescent="0.25">
      <c r="B402" s="152" t="s">
        <v>637</v>
      </c>
      <c r="C402" s="219" t="s">
        <v>24</v>
      </c>
      <c r="D402" s="162" t="s">
        <v>20</v>
      </c>
      <c r="E402" s="216"/>
      <c r="F402" s="180"/>
      <c r="G402" s="216"/>
      <c r="H402" s="221"/>
      <c r="I402" s="218"/>
    </row>
    <row r="403" spans="1:9" ht="30" x14ac:dyDescent="0.25">
      <c r="B403" s="152" t="s">
        <v>638</v>
      </c>
      <c r="C403" s="219" t="s">
        <v>26</v>
      </c>
      <c r="D403" s="162" t="s">
        <v>20</v>
      </c>
      <c r="E403" s="216"/>
      <c r="F403" s="180"/>
      <c r="G403" s="216"/>
      <c r="H403" s="221"/>
      <c r="I403" s="218"/>
    </row>
    <row r="404" spans="1:9" ht="30" x14ac:dyDescent="0.25">
      <c r="B404" s="152" t="s">
        <v>639</v>
      </c>
      <c r="C404" s="219" t="s">
        <v>28</v>
      </c>
      <c r="D404" s="162" t="s">
        <v>20</v>
      </c>
      <c r="E404" s="216"/>
      <c r="F404" s="180"/>
      <c r="G404" s="216"/>
      <c r="H404" s="221"/>
      <c r="I404" s="218"/>
    </row>
    <row r="405" spans="1:9" x14ac:dyDescent="0.25">
      <c r="B405" s="152" t="s">
        <v>640</v>
      </c>
      <c r="C405" s="181" t="s">
        <v>410</v>
      </c>
      <c r="D405" s="162" t="s">
        <v>20</v>
      </c>
      <c r="E405" s="216"/>
      <c r="F405" s="180"/>
      <c r="G405" s="216"/>
      <c r="H405" s="221"/>
      <c r="I405" s="218"/>
    </row>
    <row r="406" spans="1:9" x14ac:dyDescent="0.25">
      <c r="A406" s="5" t="s">
        <v>6</v>
      </c>
      <c r="B406" s="152" t="s">
        <v>641</v>
      </c>
      <c r="C406" s="157" t="s">
        <v>413</v>
      </c>
      <c r="D406" s="121" t="s">
        <v>20</v>
      </c>
      <c r="E406" s="223">
        <f>[3]ФЭМ!$E$402</f>
        <v>142.12080631000001</v>
      </c>
      <c r="F406" s="126">
        <v>130.92684383999998</v>
      </c>
      <c r="G406" s="125">
        <f>F406-E406</f>
        <v>-11.193962470000031</v>
      </c>
      <c r="H406" s="127">
        <f>IF(E406=0,1,IF(F406=0,-1,G406/E406))</f>
        <v>-7.8763713495849999E-2</v>
      </c>
      <c r="I406" s="225"/>
    </row>
    <row r="407" spans="1:9" x14ac:dyDescent="0.25">
      <c r="B407" s="152" t="s">
        <v>642</v>
      </c>
      <c r="C407" s="181" t="s">
        <v>416</v>
      </c>
      <c r="D407" s="162" t="s">
        <v>20</v>
      </c>
      <c r="E407" s="216"/>
      <c r="F407" s="180"/>
      <c r="G407" s="216"/>
      <c r="H407" s="221"/>
      <c r="I407" s="218"/>
    </row>
    <row r="408" spans="1:9" x14ac:dyDescent="0.25">
      <c r="B408" s="152" t="s">
        <v>643</v>
      </c>
      <c r="C408" s="181" t="s">
        <v>422</v>
      </c>
      <c r="D408" s="162" t="s">
        <v>20</v>
      </c>
      <c r="E408" s="216"/>
      <c r="F408" s="180"/>
      <c r="G408" s="216"/>
      <c r="H408" s="221"/>
      <c r="I408" s="218"/>
    </row>
    <row r="409" spans="1:9" x14ac:dyDescent="0.25">
      <c r="B409" s="152" t="s">
        <v>644</v>
      </c>
      <c r="C409" s="181" t="s">
        <v>425</v>
      </c>
      <c r="D409" s="162" t="s">
        <v>20</v>
      </c>
      <c r="E409" s="216"/>
      <c r="F409" s="180"/>
      <c r="G409" s="216"/>
      <c r="H409" s="221"/>
      <c r="I409" s="218"/>
    </row>
    <row r="410" spans="1:9" ht="30" x14ac:dyDescent="0.25">
      <c r="B410" s="152" t="s">
        <v>645</v>
      </c>
      <c r="C410" s="181" t="s">
        <v>428</v>
      </c>
      <c r="D410" s="162" t="s">
        <v>20</v>
      </c>
      <c r="E410" s="216"/>
      <c r="F410" s="180"/>
      <c r="G410" s="216"/>
      <c r="H410" s="221"/>
      <c r="I410" s="218"/>
    </row>
    <row r="411" spans="1:9" x14ac:dyDescent="0.25">
      <c r="B411" s="152" t="s">
        <v>646</v>
      </c>
      <c r="C411" s="233" t="s">
        <v>44</v>
      </c>
      <c r="D411" s="162" t="s">
        <v>20</v>
      </c>
      <c r="E411" s="216"/>
      <c r="F411" s="180"/>
      <c r="G411" s="216"/>
      <c r="H411" s="221"/>
      <c r="I411" s="218"/>
    </row>
    <row r="412" spans="1:9" x14ac:dyDescent="0.25">
      <c r="B412" s="152" t="s">
        <v>647</v>
      </c>
      <c r="C412" s="187" t="s">
        <v>46</v>
      </c>
      <c r="D412" s="162" t="s">
        <v>20</v>
      </c>
      <c r="E412" s="216"/>
      <c r="F412" s="180"/>
      <c r="G412" s="216"/>
      <c r="H412" s="221"/>
      <c r="I412" s="218"/>
    </row>
    <row r="413" spans="1:9" x14ac:dyDescent="0.25">
      <c r="A413" s="5" t="s">
        <v>6</v>
      </c>
      <c r="B413" s="152" t="s">
        <v>648</v>
      </c>
      <c r="C413" s="232" t="s">
        <v>649</v>
      </c>
      <c r="D413" s="121" t="s">
        <v>20</v>
      </c>
      <c r="E413" s="223"/>
      <c r="F413" s="224"/>
      <c r="G413" s="223"/>
      <c r="H413" s="229"/>
      <c r="I413" s="225"/>
    </row>
    <row r="414" spans="1:9" x14ac:dyDescent="0.25">
      <c r="A414" s="5" t="s">
        <v>6</v>
      </c>
      <c r="B414" s="152" t="s">
        <v>650</v>
      </c>
      <c r="C414" s="232" t="s">
        <v>651</v>
      </c>
      <c r="D414" s="121" t="s">
        <v>20</v>
      </c>
      <c r="E414" s="223"/>
      <c r="F414" s="224"/>
      <c r="G414" s="223"/>
      <c r="H414" s="229"/>
      <c r="I414" s="225"/>
    </row>
    <row r="415" spans="1:9" x14ac:dyDescent="0.25">
      <c r="B415" s="152" t="s">
        <v>652</v>
      </c>
      <c r="C415" s="181" t="s">
        <v>636</v>
      </c>
      <c r="D415" s="162" t="s">
        <v>20</v>
      </c>
      <c r="E415" s="216"/>
      <c r="F415" s="180"/>
      <c r="G415" s="216"/>
      <c r="H415" s="221"/>
      <c r="I415" s="218"/>
    </row>
    <row r="416" spans="1:9" ht="30" x14ac:dyDescent="0.25">
      <c r="B416" s="152" t="s">
        <v>653</v>
      </c>
      <c r="C416" s="219" t="s">
        <v>24</v>
      </c>
      <c r="D416" s="162" t="s">
        <v>20</v>
      </c>
      <c r="E416" s="216"/>
      <c r="F416" s="180"/>
      <c r="G416" s="216"/>
      <c r="H416" s="221"/>
      <c r="I416" s="218"/>
    </row>
    <row r="417" spans="1:10" ht="30" x14ac:dyDescent="0.25">
      <c r="B417" s="152" t="s">
        <v>654</v>
      </c>
      <c r="C417" s="219" t="s">
        <v>26</v>
      </c>
      <c r="D417" s="162" t="s">
        <v>20</v>
      </c>
      <c r="E417" s="216"/>
      <c r="F417" s="180"/>
      <c r="G417" s="216"/>
      <c r="H417" s="221"/>
      <c r="I417" s="218"/>
    </row>
    <row r="418" spans="1:10" ht="30" x14ac:dyDescent="0.25">
      <c r="B418" s="152" t="s">
        <v>655</v>
      </c>
      <c r="C418" s="219" t="s">
        <v>28</v>
      </c>
      <c r="D418" s="162" t="s">
        <v>20</v>
      </c>
      <c r="E418" s="216"/>
      <c r="F418" s="180"/>
      <c r="G418" s="216"/>
      <c r="H418" s="221"/>
      <c r="I418" s="218"/>
    </row>
    <row r="419" spans="1:10" x14ac:dyDescent="0.25">
      <c r="B419" s="152" t="s">
        <v>656</v>
      </c>
      <c r="C419" s="181" t="s">
        <v>410</v>
      </c>
      <c r="D419" s="162" t="s">
        <v>20</v>
      </c>
      <c r="E419" s="216"/>
      <c r="F419" s="180"/>
      <c r="G419" s="216"/>
      <c r="H419" s="221"/>
      <c r="I419" s="218"/>
    </row>
    <row r="420" spans="1:10" x14ac:dyDescent="0.25">
      <c r="A420" s="5" t="s">
        <v>6</v>
      </c>
      <c r="B420" s="152" t="s">
        <v>657</v>
      </c>
      <c r="C420" s="157" t="s">
        <v>413</v>
      </c>
      <c r="D420" s="121" t="s">
        <v>20</v>
      </c>
      <c r="E420" s="223"/>
      <c r="F420" s="224"/>
      <c r="G420" s="223"/>
      <c r="H420" s="229"/>
      <c r="I420" s="225"/>
    </row>
    <row r="421" spans="1:10" x14ac:dyDescent="0.25">
      <c r="B421" s="152" t="s">
        <v>658</v>
      </c>
      <c r="C421" s="181" t="s">
        <v>416</v>
      </c>
      <c r="D421" s="162" t="s">
        <v>20</v>
      </c>
      <c r="E421" s="216"/>
      <c r="F421" s="180"/>
      <c r="G421" s="216"/>
      <c r="H421" s="221"/>
      <c r="I421" s="218"/>
    </row>
    <row r="422" spans="1:10" x14ac:dyDescent="0.25">
      <c r="B422" s="152" t="s">
        <v>659</v>
      </c>
      <c r="C422" s="181" t="s">
        <v>422</v>
      </c>
      <c r="D422" s="162" t="s">
        <v>20</v>
      </c>
      <c r="E422" s="216"/>
      <c r="F422" s="180"/>
      <c r="G422" s="216"/>
      <c r="H422" s="221"/>
      <c r="I422" s="218"/>
    </row>
    <row r="423" spans="1:10" x14ac:dyDescent="0.25">
      <c r="B423" s="152" t="s">
        <v>660</v>
      </c>
      <c r="C423" s="181" t="s">
        <v>425</v>
      </c>
      <c r="D423" s="162" t="s">
        <v>20</v>
      </c>
      <c r="E423" s="216"/>
      <c r="F423" s="180"/>
      <c r="G423" s="216"/>
      <c r="H423" s="221"/>
      <c r="I423" s="218"/>
    </row>
    <row r="424" spans="1:10" ht="30" x14ac:dyDescent="0.25">
      <c r="B424" s="152" t="s">
        <v>661</v>
      </c>
      <c r="C424" s="181" t="s">
        <v>428</v>
      </c>
      <c r="D424" s="162" t="s">
        <v>20</v>
      </c>
      <c r="E424" s="216"/>
      <c r="F424" s="180"/>
      <c r="G424" s="216"/>
      <c r="H424" s="221"/>
      <c r="I424" s="218"/>
    </row>
    <row r="425" spans="1:10" x14ac:dyDescent="0.25">
      <c r="B425" s="152" t="s">
        <v>662</v>
      </c>
      <c r="C425" s="187" t="s">
        <v>44</v>
      </c>
      <c r="D425" s="162" t="s">
        <v>20</v>
      </c>
      <c r="E425" s="216"/>
      <c r="F425" s="180"/>
      <c r="G425" s="216"/>
      <c r="H425" s="221"/>
      <c r="I425" s="218"/>
    </row>
    <row r="426" spans="1:10" x14ac:dyDescent="0.25">
      <c r="B426" s="152" t="s">
        <v>663</v>
      </c>
      <c r="C426" s="187" t="s">
        <v>46</v>
      </c>
      <c r="D426" s="162" t="s">
        <v>20</v>
      </c>
      <c r="E426" s="216"/>
      <c r="F426" s="180"/>
      <c r="G426" s="216"/>
      <c r="H426" s="221"/>
      <c r="I426" s="218"/>
    </row>
    <row r="427" spans="1:10" x14ac:dyDescent="0.25">
      <c r="A427" s="5" t="s">
        <v>6</v>
      </c>
      <c r="B427" s="152" t="s">
        <v>31</v>
      </c>
      <c r="C427" s="153" t="s">
        <v>664</v>
      </c>
      <c r="D427" s="121" t="s">
        <v>20</v>
      </c>
      <c r="E427" s="223"/>
      <c r="F427" s="224"/>
      <c r="G427" s="223"/>
      <c r="H427" s="229"/>
      <c r="I427" s="225"/>
    </row>
    <row r="428" spans="1:10" x14ac:dyDescent="0.25">
      <c r="A428" s="5" t="s">
        <v>6</v>
      </c>
      <c r="B428" s="152" t="s">
        <v>33</v>
      </c>
      <c r="C428" s="153" t="s">
        <v>665</v>
      </c>
      <c r="D428" s="121" t="s">
        <v>20</v>
      </c>
      <c r="E428" s="223"/>
      <c r="F428" s="224"/>
      <c r="G428" s="223"/>
      <c r="H428" s="229"/>
      <c r="I428" s="225"/>
    </row>
    <row r="429" spans="1:10" x14ac:dyDescent="0.25">
      <c r="B429" s="152" t="s">
        <v>666</v>
      </c>
      <c r="C429" s="234" t="s">
        <v>667</v>
      </c>
      <c r="D429" s="162" t="s">
        <v>20</v>
      </c>
      <c r="E429" s="216"/>
      <c r="F429" s="180"/>
      <c r="G429" s="216"/>
      <c r="H429" s="221"/>
      <c r="I429" s="218"/>
      <c r="J429" s="235"/>
    </row>
    <row r="430" spans="1:10" x14ac:dyDescent="0.25">
      <c r="A430" s="5" t="s">
        <v>6</v>
      </c>
      <c r="B430" s="152" t="s">
        <v>668</v>
      </c>
      <c r="C430" s="232" t="s">
        <v>669</v>
      </c>
      <c r="D430" s="121" t="s">
        <v>20</v>
      </c>
      <c r="E430" s="223"/>
      <c r="F430" s="224"/>
      <c r="G430" s="223"/>
      <c r="H430" s="229"/>
      <c r="I430" s="225"/>
      <c r="J430" s="236"/>
    </row>
    <row r="431" spans="1:10" x14ac:dyDescent="0.25">
      <c r="A431" s="5" t="s">
        <v>6</v>
      </c>
      <c r="B431" s="190" t="s">
        <v>49</v>
      </c>
      <c r="C431" s="213" t="s">
        <v>670</v>
      </c>
      <c r="D431" s="131" t="s">
        <v>20</v>
      </c>
      <c r="E431" s="215">
        <f>E432+E433+E434+E435+E436+E441+E442</f>
        <v>0</v>
      </c>
      <c r="F431" s="237">
        <f>F432+F433+F434+F435+F436+F441+F442</f>
        <v>0</v>
      </c>
      <c r="G431" s="215"/>
      <c r="H431" s="52"/>
      <c r="I431" s="214"/>
    </row>
    <row r="432" spans="1:10" x14ac:dyDescent="0.25">
      <c r="A432" s="5" t="s">
        <v>6</v>
      </c>
      <c r="B432" s="152" t="s">
        <v>51</v>
      </c>
      <c r="C432" s="153" t="s">
        <v>671</v>
      </c>
      <c r="D432" s="121" t="s">
        <v>20</v>
      </c>
      <c r="E432" s="223"/>
      <c r="F432" s="224"/>
      <c r="G432" s="223"/>
      <c r="H432" s="229"/>
      <c r="I432" s="225"/>
    </row>
    <row r="433" spans="1:9" x14ac:dyDescent="0.25">
      <c r="A433" s="5" t="s">
        <v>6</v>
      </c>
      <c r="B433" s="152" t="s">
        <v>55</v>
      </c>
      <c r="C433" s="177" t="s">
        <v>672</v>
      </c>
      <c r="D433" s="162" t="s">
        <v>20</v>
      </c>
      <c r="E433" s="216"/>
      <c r="F433" s="180"/>
      <c r="G433" s="216"/>
      <c r="H433" s="221"/>
      <c r="I433" s="218"/>
    </row>
    <row r="434" spans="1:9" x14ac:dyDescent="0.25">
      <c r="A434" s="5" t="s">
        <v>6</v>
      </c>
      <c r="B434" s="152" t="s">
        <v>56</v>
      </c>
      <c r="C434" s="153" t="s">
        <v>673</v>
      </c>
      <c r="D434" s="121" t="s">
        <v>20</v>
      </c>
      <c r="E434" s="223"/>
      <c r="F434" s="224"/>
      <c r="G434" s="223"/>
      <c r="H434" s="229"/>
      <c r="I434" s="225"/>
    </row>
    <row r="435" spans="1:9" x14ac:dyDescent="0.25">
      <c r="A435" s="5" t="s">
        <v>6</v>
      </c>
      <c r="B435" s="152" t="s">
        <v>57</v>
      </c>
      <c r="C435" s="153" t="s">
        <v>674</v>
      </c>
      <c r="D435" s="121" t="s">
        <v>20</v>
      </c>
      <c r="E435" s="223"/>
      <c r="F435" s="224"/>
      <c r="G435" s="223"/>
      <c r="H435" s="229"/>
      <c r="I435" s="225"/>
    </row>
    <row r="436" spans="1:9" x14ac:dyDescent="0.25">
      <c r="B436" s="152" t="s">
        <v>58</v>
      </c>
      <c r="C436" s="177" t="s">
        <v>675</v>
      </c>
      <c r="D436" s="162" t="s">
        <v>20</v>
      </c>
      <c r="E436" s="216"/>
      <c r="F436" s="180"/>
      <c r="G436" s="216"/>
      <c r="H436" s="221"/>
      <c r="I436" s="218"/>
    </row>
    <row r="437" spans="1:9" x14ac:dyDescent="0.25">
      <c r="B437" s="152" t="s">
        <v>98</v>
      </c>
      <c r="C437" s="181" t="s">
        <v>308</v>
      </c>
      <c r="D437" s="162" t="s">
        <v>20</v>
      </c>
      <c r="E437" s="216"/>
      <c r="F437" s="180"/>
      <c r="G437" s="216"/>
      <c r="H437" s="221"/>
      <c r="I437" s="218"/>
    </row>
    <row r="438" spans="1:9" ht="30" x14ac:dyDescent="0.25">
      <c r="B438" s="152" t="s">
        <v>676</v>
      </c>
      <c r="C438" s="219" t="s">
        <v>677</v>
      </c>
      <c r="D438" s="162" t="s">
        <v>20</v>
      </c>
      <c r="E438" s="216"/>
      <c r="F438" s="180"/>
      <c r="G438" s="216"/>
      <c r="H438" s="221"/>
      <c r="I438" s="218"/>
    </row>
    <row r="439" spans="1:9" x14ac:dyDescent="0.25">
      <c r="B439" s="152" t="s">
        <v>100</v>
      </c>
      <c r="C439" s="181" t="s">
        <v>310</v>
      </c>
      <c r="D439" s="162" t="s">
        <v>20</v>
      </c>
      <c r="E439" s="216"/>
      <c r="F439" s="180"/>
      <c r="G439" s="216"/>
      <c r="H439" s="221"/>
      <c r="I439" s="218"/>
    </row>
    <row r="440" spans="1:9" ht="30" x14ac:dyDescent="0.25">
      <c r="B440" s="152" t="s">
        <v>678</v>
      </c>
      <c r="C440" s="219" t="s">
        <v>679</v>
      </c>
      <c r="D440" s="162" t="s">
        <v>20</v>
      </c>
      <c r="E440" s="216"/>
      <c r="F440" s="180"/>
      <c r="G440" s="216"/>
      <c r="H440" s="221"/>
      <c r="I440" s="218"/>
    </row>
    <row r="441" spans="1:9" x14ac:dyDescent="0.25">
      <c r="B441" s="152" t="s">
        <v>59</v>
      </c>
      <c r="C441" s="177" t="s">
        <v>680</v>
      </c>
      <c r="D441" s="162" t="s">
        <v>20</v>
      </c>
      <c r="E441" s="216"/>
      <c r="F441" s="180"/>
      <c r="G441" s="216"/>
      <c r="H441" s="221"/>
      <c r="I441" s="218"/>
    </row>
    <row r="442" spans="1:9" ht="15.75" thickBot="1" x14ac:dyDescent="0.3">
      <c r="A442" s="5" t="s">
        <v>6</v>
      </c>
      <c r="B442" s="198" t="s">
        <v>60</v>
      </c>
      <c r="C442" s="199" t="s">
        <v>681</v>
      </c>
      <c r="D442" s="238" t="s">
        <v>20</v>
      </c>
      <c r="E442" s="239"/>
      <c r="F442" s="240"/>
      <c r="G442" s="239"/>
      <c r="H442" s="241"/>
      <c r="I442" s="242"/>
    </row>
    <row r="443" spans="1:9" x14ac:dyDescent="0.25">
      <c r="A443" s="5" t="s">
        <v>6</v>
      </c>
      <c r="B443" s="149" t="s">
        <v>118</v>
      </c>
      <c r="C443" s="150" t="s">
        <v>111</v>
      </c>
      <c r="D443" s="243" t="s">
        <v>227</v>
      </c>
      <c r="E443" s="215">
        <f>E444+E448</f>
        <v>0</v>
      </c>
      <c r="F443" s="237">
        <f>F444+F448</f>
        <v>43.462513569999999</v>
      </c>
      <c r="G443" s="50">
        <f>F443-E443</f>
        <v>43.462513569999999</v>
      </c>
      <c r="H443" s="52">
        <f>IF(E443=0,1,IF(F443=0,-1,G443/E443))</f>
        <v>1</v>
      </c>
      <c r="I443" s="244"/>
    </row>
    <row r="444" spans="1:9" ht="45" x14ac:dyDescent="0.25">
      <c r="A444" s="5" t="s">
        <v>6</v>
      </c>
      <c r="B444" s="117" t="s">
        <v>682</v>
      </c>
      <c r="C444" s="153" t="s">
        <v>683</v>
      </c>
      <c r="D444" s="245" t="s">
        <v>20</v>
      </c>
      <c r="E444" s="263">
        <f>E445+E446</f>
        <v>0</v>
      </c>
      <c r="F444" s="229">
        <f>F445+F446</f>
        <v>43.462513569999999</v>
      </c>
      <c r="G444" s="125">
        <f>F444-E444</f>
        <v>43.462513569999999</v>
      </c>
      <c r="H444" s="127">
        <f>IF(E444=0,1,IF(F444=0,-1,G444/E444))</f>
        <v>1</v>
      </c>
      <c r="I444" s="246"/>
    </row>
    <row r="445" spans="1:9" x14ac:dyDescent="0.25">
      <c r="A445" s="5" t="s">
        <v>6</v>
      </c>
      <c r="B445" s="117" t="s">
        <v>121</v>
      </c>
      <c r="C445" s="157" t="s">
        <v>684</v>
      </c>
      <c r="D445" s="121" t="s">
        <v>20</v>
      </c>
      <c r="E445" s="223">
        <f>[1]ФЭМ!$J$445</f>
        <v>0</v>
      </c>
      <c r="F445" s="126">
        <v>43.462513569999999</v>
      </c>
      <c r="G445" s="125">
        <f>F445-E445</f>
        <v>43.462513569999999</v>
      </c>
      <c r="H445" s="127">
        <f>IF(E445=0,1,IF(F445=0,-1,G445/E445))</f>
        <v>1</v>
      </c>
      <c r="I445" s="246"/>
    </row>
    <row r="446" spans="1:9" x14ac:dyDescent="0.25">
      <c r="A446" s="5" t="s">
        <v>6</v>
      </c>
      <c r="B446" s="117" t="s">
        <v>122</v>
      </c>
      <c r="C446" s="157" t="s">
        <v>685</v>
      </c>
      <c r="D446" s="245" t="s">
        <v>20</v>
      </c>
      <c r="E446" s="223"/>
      <c r="F446" s="224"/>
      <c r="G446" s="223"/>
      <c r="H446" s="247"/>
      <c r="I446" s="246"/>
    </row>
    <row r="447" spans="1:9" x14ac:dyDescent="0.25">
      <c r="A447" s="5" t="s">
        <v>6</v>
      </c>
      <c r="B447" s="117" t="s">
        <v>123</v>
      </c>
      <c r="C447" s="157" t="s">
        <v>686</v>
      </c>
      <c r="D447" s="245" t="s">
        <v>20</v>
      </c>
      <c r="E447" s="223"/>
      <c r="F447" s="224"/>
      <c r="G447" s="223"/>
      <c r="H447" s="247"/>
      <c r="I447" s="246"/>
    </row>
    <row r="448" spans="1:9" ht="33" customHeight="1" x14ac:dyDescent="0.25">
      <c r="B448" s="117" t="s">
        <v>124</v>
      </c>
      <c r="C448" s="177" t="s">
        <v>687</v>
      </c>
      <c r="D448" s="248" t="s">
        <v>227</v>
      </c>
      <c r="E448" s="216"/>
      <c r="F448" s="180"/>
      <c r="G448" s="216"/>
      <c r="H448" s="55"/>
      <c r="I448" s="57"/>
    </row>
    <row r="449" spans="2:9" x14ac:dyDescent="0.25">
      <c r="B449" s="117" t="s">
        <v>688</v>
      </c>
      <c r="C449" s="181" t="s">
        <v>689</v>
      </c>
      <c r="D449" s="249" t="s">
        <v>20</v>
      </c>
      <c r="E449" s="216"/>
      <c r="F449" s="180"/>
      <c r="G449" s="216"/>
      <c r="H449" s="55"/>
      <c r="I449" s="57"/>
    </row>
    <row r="450" spans="2:9" x14ac:dyDescent="0.25">
      <c r="B450" s="117" t="s">
        <v>690</v>
      </c>
      <c r="C450" s="181" t="s">
        <v>691</v>
      </c>
      <c r="D450" s="249" t="s">
        <v>20</v>
      </c>
      <c r="E450" s="216"/>
      <c r="F450" s="180"/>
      <c r="G450" s="216"/>
      <c r="H450" s="55"/>
      <c r="I450" s="57"/>
    </row>
    <row r="451" spans="2:9" ht="15.75" thickBot="1" x14ac:dyDescent="0.3">
      <c r="B451" s="250" t="s">
        <v>692</v>
      </c>
      <c r="C451" s="251" t="s">
        <v>693</v>
      </c>
      <c r="D451" s="170" t="s">
        <v>20</v>
      </c>
      <c r="E451" s="252"/>
      <c r="F451" s="253"/>
      <c r="G451" s="252"/>
      <c r="H451" s="254"/>
      <c r="I451" s="255"/>
    </row>
    <row r="452" spans="2:9" x14ac:dyDescent="0.25">
      <c r="B452" s="1"/>
    </row>
    <row r="453" spans="2:9" x14ac:dyDescent="0.25">
      <c r="B453" s="256"/>
    </row>
    <row r="454" spans="2:9" x14ac:dyDescent="0.25">
      <c r="B454" s="1"/>
    </row>
    <row r="455" spans="2:9" x14ac:dyDescent="0.25">
      <c r="B455" s="257" t="s">
        <v>694</v>
      </c>
    </row>
    <row r="456" spans="2:9" x14ac:dyDescent="0.25">
      <c r="B456" s="266" t="s">
        <v>695</v>
      </c>
      <c r="C456" s="266"/>
      <c r="D456" s="266"/>
      <c r="E456" s="266"/>
      <c r="F456" s="266"/>
      <c r="G456" s="266"/>
      <c r="H456" s="266"/>
      <c r="I456" s="266"/>
    </row>
    <row r="457" spans="2:9" x14ac:dyDescent="0.25">
      <c r="B457" s="266" t="s">
        <v>696</v>
      </c>
      <c r="C457" s="266"/>
      <c r="D457" s="266"/>
      <c r="E457" s="266"/>
      <c r="F457" s="266"/>
      <c r="G457" s="266"/>
      <c r="H457" s="266"/>
      <c r="I457" s="266"/>
    </row>
    <row r="458" spans="2:9" x14ac:dyDescent="0.25">
      <c r="B458" s="266" t="s">
        <v>697</v>
      </c>
      <c r="C458" s="266"/>
      <c r="D458" s="266"/>
      <c r="E458" s="266"/>
      <c r="F458" s="266"/>
      <c r="G458" s="266"/>
      <c r="H458" s="266"/>
      <c r="I458" s="266"/>
    </row>
    <row r="459" spans="2:9" ht="27.75" customHeight="1" x14ac:dyDescent="0.25">
      <c r="B459" s="267" t="s">
        <v>698</v>
      </c>
      <c r="C459" s="267"/>
      <c r="D459" s="267"/>
      <c r="E459" s="267"/>
      <c r="F459" s="267"/>
      <c r="G459" s="267"/>
      <c r="H459" s="267"/>
      <c r="I459" s="267"/>
    </row>
    <row r="460" spans="2:9" ht="63" customHeight="1" x14ac:dyDescent="0.25">
      <c r="B460" s="268" t="s">
        <v>699</v>
      </c>
      <c r="C460" s="268"/>
      <c r="D460" s="268"/>
      <c r="E460" s="268"/>
      <c r="F460" s="268"/>
      <c r="G460" s="268"/>
      <c r="H460" s="268"/>
      <c r="I460" s="268"/>
    </row>
    <row r="461" spans="2:9" ht="18" customHeight="1" x14ac:dyDescent="0.25">
      <c r="B461" s="258"/>
      <c r="C461" s="258"/>
      <c r="D461" s="258"/>
      <c r="E461" s="258"/>
      <c r="F461" s="258"/>
      <c r="G461" s="258"/>
      <c r="H461" s="258"/>
      <c r="I461" s="258"/>
    </row>
    <row r="462" spans="2:9" ht="21.75" customHeight="1" x14ac:dyDescent="0.25">
      <c r="B462" s="258"/>
      <c r="C462" s="258" t="s">
        <v>700</v>
      </c>
      <c r="D462" s="258"/>
      <c r="E462" s="259" t="s">
        <v>701</v>
      </c>
      <c r="F462" s="258"/>
      <c r="G462" s="258"/>
      <c r="H462" s="258"/>
      <c r="I462" s="258"/>
    </row>
    <row r="463" spans="2:9" x14ac:dyDescent="0.25">
      <c r="E463" s="261"/>
    </row>
    <row r="464" spans="2:9" x14ac:dyDescent="0.25">
      <c r="E464" s="261"/>
    </row>
    <row r="465" spans="3:5" x14ac:dyDescent="0.25">
      <c r="C465" s="2" t="s">
        <v>702</v>
      </c>
      <c r="E465" s="262" t="s">
        <v>703</v>
      </c>
    </row>
  </sheetData>
  <autoFilter ref="A19:I451"/>
  <mergeCells count="25">
    <mergeCell ref="B2:I3"/>
    <mergeCell ref="B5:C5"/>
    <mergeCell ref="B8:C8"/>
    <mergeCell ref="B10:I10"/>
    <mergeCell ref="B18:I18"/>
    <mergeCell ref="B460:I460"/>
    <mergeCell ref="I19:I20"/>
    <mergeCell ref="B166:I166"/>
    <mergeCell ref="B318:I318"/>
    <mergeCell ref="B368:I369"/>
    <mergeCell ref="B370:B371"/>
    <mergeCell ref="C370:C371"/>
    <mergeCell ref="D370:D371"/>
    <mergeCell ref="E370:F370"/>
    <mergeCell ref="G370:H370"/>
    <mergeCell ref="B19:B20"/>
    <mergeCell ref="C19:C20"/>
    <mergeCell ref="D19:D20"/>
    <mergeCell ref="E19:F19"/>
    <mergeCell ref="G19:H19"/>
    <mergeCell ref="B373:C373"/>
    <mergeCell ref="B456:I456"/>
    <mergeCell ref="B457:I457"/>
    <mergeCell ref="B458:I458"/>
    <mergeCell ref="B459:I459"/>
  </mergeCells>
  <printOptions horizontalCentered="1"/>
  <pageMargins left="0.31496062992125984" right="0.31496062992125984" top="0.94488188976377963" bottom="0.35433070866141736" header="0.31496062992125984" footer="0.31496062992125984"/>
  <pageSetup paperSize="8" scale="59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ФЭМ_2020</vt:lpstr>
      <vt:lpstr>ФЭМ_2020!Заголовки_для_печати</vt:lpstr>
      <vt:lpstr>ФЭМ_2020!Область_печати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Карпова Ольга Александровна</dc:creator>
  <cp:lastModifiedBy>Карпова Ольга Александровна</cp:lastModifiedBy>
  <cp:lastPrinted>2021-03-25T01:08:17Z</cp:lastPrinted>
  <dcterms:created xsi:type="dcterms:W3CDTF">2021-03-24T04:52:25Z</dcterms:created>
  <dcterms:modified xsi:type="dcterms:W3CDTF">2021-03-26T01:05:12Z</dcterms:modified>
</cp:coreProperties>
</file>